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rojects\Web\"/>
    </mc:Choice>
  </mc:AlternateContent>
  <bookViews>
    <workbookView xWindow="0" yWindow="0" windowWidth="20490" windowHeight="7755" tabRatio="667"/>
  </bookViews>
  <sheets>
    <sheet name="Disclaimer-License" sheetId="8" r:id="rId1"/>
    <sheet name="Absolute_ECIC_qHNMR" sheetId="4" r:id="rId2"/>
  </sheets>
  <definedNames>
    <definedName name="_xlnm.Print_Area" localSheetId="1">Absolute_ECIC_qHNMR!$A$1:$R$61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4" l="1"/>
  <c r="E44" i="4"/>
  <c r="E46" i="4" l="1"/>
  <c r="E45" i="4"/>
  <c r="E41" i="4"/>
  <c r="E42" i="4"/>
  <c r="E31" i="4"/>
  <c r="E30" i="4"/>
  <c r="E15" i="4"/>
  <c r="E16" i="4"/>
  <c r="E61" i="4"/>
  <c r="K18" i="4" l="1"/>
  <c r="H47" i="4" l="1"/>
  <c r="H43" i="4"/>
  <c r="Q43" i="4"/>
  <c r="Q47" i="4" s="1"/>
  <c r="P43" i="4"/>
  <c r="P47" i="4" s="1"/>
  <c r="O43" i="4"/>
  <c r="O47" i="4" s="1"/>
  <c r="N43" i="4"/>
  <c r="N47" i="4" s="1"/>
  <c r="M43" i="4"/>
  <c r="M47" i="4" s="1"/>
  <c r="L43" i="4"/>
  <c r="L47" i="4" s="1"/>
  <c r="K43" i="4"/>
  <c r="K47" i="4" s="1"/>
  <c r="J43" i="4"/>
  <c r="J47" i="4" s="1"/>
  <c r="I43" i="4"/>
  <c r="I47" i="4" s="1"/>
  <c r="G44" i="4"/>
  <c r="G39" i="4"/>
  <c r="Q33" i="4"/>
  <c r="P33" i="4"/>
  <c r="O33" i="4"/>
  <c r="N33" i="4"/>
  <c r="M33" i="4"/>
  <c r="L33" i="4"/>
  <c r="K33" i="4"/>
  <c r="J33" i="4"/>
  <c r="I33" i="4"/>
  <c r="H33" i="4"/>
  <c r="Q18" i="4"/>
  <c r="P18" i="4"/>
  <c r="O18" i="4"/>
  <c r="N18" i="4"/>
  <c r="M18" i="4"/>
  <c r="L18" i="4"/>
  <c r="J18" i="4"/>
  <c r="I18" i="4"/>
  <c r="H18" i="4"/>
  <c r="E50" i="4" l="1"/>
  <c r="E55" i="4" s="1"/>
  <c r="E54" i="4"/>
  <c r="E58" i="4"/>
  <c r="E56" i="4" l="1"/>
  <c r="E7" i="4"/>
</calcChain>
</file>

<file path=xl/comments1.xml><?xml version="1.0" encoding="utf-8"?>
<comments xmlns="http://schemas.openxmlformats.org/spreadsheetml/2006/main">
  <authors>
    <author>gfp</author>
  </authors>
  <commentList>
    <comment ref="A40" authorId="0" shapeId="0">
      <text>
        <r>
          <rPr>
            <b/>
            <sz val="9"/>
            <color indexed="81"/>
            <rFont val="Tahoma"/>
            <family val="2"/>
          </rPr>
          <t>gfp:</t>
        </r>
        <r>
          <rPr>
            <sz val="9"/>
            <color indexed="81"/>
            <rFont val="Tahoma"/>
            <family val="2"/>
          </rPr>
          <t xml:space="preserve">
Can be value converted from exact volume via density</t>
        </r>
      </text>
    </comment>
  </commentList>
</comments>
</file>

<file path=xl/sharedStrings.xml><?xml version="1.0" encoding="utf-8"?>
<sst xmlns="http://schemas.openxmlformats.org/spreadsheetml/2006/main" count="154" uniqueCount="103">
  <si>
    <t>Target Analyte</t>
  </si>
  <si>
    <t>Name</t>
  </si>
  <si>
    <t>Molecular Weight</t>
  </si>
  <si>
    <r>
      <t>MW</t>
    </r>
    <r>
      <rPr>
        <vertAlign val="subscript"/>
        <sz val="11"/>
        <color theme="1"/>
        <rFont val="Calibri"/>
        <family val="2"/>
        <scheme val="minor"/>
      </rPr>
      <t>t</t>
    </r>
  </si>
  <si>
    <t>t</t>
  </si>
  <si>
    <t>Value</t>
  </si>
  <si>
    <r>
      <t>Int</t>
    </r>
    <r>
      <rPr>
        <vertAlign val="subscript"/>
        <sz val="11"/>
        <color theme="1"/>
        <rFont val="Calibri"/>
        <family val="2"/>
        <scheme val="minor"/>
      </rPr>
      <t>t</t>
    </r>
  </si>
  <si>
    <t>Integral Value</t>
  </si>
  <si>
    <r>
      <t>n</t>
    </r>
    <r>
      <rPr>
        <vertAlign val="subscript"/>
        <sz val="11"/>
        <color theme="1"/>
        <rFont val="Calibri"/>
        <family val="2"/>
        <scheme val="minor"/>
      </rPr>
      <t>t</t>
    </r>
  </si>
  <si>
    <r>
      <t>m</t>
    </r>
    <r>
      <rPr>
        <vertAlign val="subscript"/>
        <sz val="11"/>
        <color theme="1"/>
        <rFont val="Calibri"/>
        <family val="2"/>
        <scheme val="minor"/>
      </rPr>
      <t>s</t>
    </r>
  </si>
  <si>
    <t>IC</t>
  </si>
  <si>
    <r>
      <t xml:space="preserve">Variable or </t>
    </r>
    <r>
      <rPr>
        <i/>
        <sz val="11"/>
        <color theme="1"/>
        <rFont val="Calibri"/>
        <family val="2"/>
        <scheme val="minor"/>
      </rPr>
      <t>Index</t>
    </r>
  </si>
  <si>
    <r>
      <t>MW</t>
    </r>
    <r>
      <rPr>
        <vertAlign val="subscript"/>
        <sz val="11"/>
        <color theme="1"/>
        <rFont val="Calibri"/>
        <family val="2"/>
        <scheme val="minor"/>
      </rPr>
      <t>IC</t>
    </r>
  </si>
  <si>
    <r>
      <t>n</t>
    </r>
    <r>
      <rPr>
        <vertAlign val="subscript"/>
        <sz val="11"/>
        <color theme="1"/>
        <rFont val="Calibri"/>
        <family val="2"/>
        <scheme val="minor"/>
      </rPr>
      <t>IC</t>
    </r>
  </si>
  <si>
    <t>DMSO2</t>
  </si>
  <si>
    <t>Purity</t>
  </si>
  <si>
    <t>Calculated Purity</t>
  </si>
  <si>
    <t>P</t>
  </si>
  <si>
    <r>
      <t>m</t>
    </r>
    <r>
      <rPr>
        <vertAlign val="subscript"/>
        <sz val="11"/>
        <color theme="1"/>
        <rFont val="Calibri"/>
        <family val="2"/>
        <scheme val="minor"/>
      </rPr>
      <t>IC</t>
    </r>
  </si>
  <si>
    <t>Consider the weighing precision when determining the number of decimal places for the reported purity</t>
  </si>
  <si>
    <t>Associated qHNMR Spectrum</t>
  </si>
  <si>
    <t>&lt;--Average Int per 1H</t>
  </si>
  <si>
    <t># of Hs--&gt;</t>
  </si>
  <si>
    <t>&lt;--St.Dev. of Integrals</t>
  </si>
  <si>
    <t>Integral per 1H--&gt;</t>
  </si>
  <si>
    <t xml:space="preserve">Difference of Molar Ratios of Calibrants: Weighed vs. qHNMR integrals </t>
  </si>
  <si>
    <t>Check Precision</t>
  </si>
  <si>
    <t>Check the precision: Ratios EC1 vs. EC2 (weighing vs. qHNMR precision) and EC1/2 vs. target analyte (dynamic range)</t>
  </si>
  <si>
    <t>Absolute Method w/(External+Internal) Calibration</t>
  </si>
  <si>
    <t>EC</t>
  </si>
  <si>
    <t>Daidzein</t>
  </si>
  <si>
    <t>Figure 4 in Pauli et al., J. Med. Chem. (2014)</t>
  </si>
  <si>
    <r>
      <t>MW</t>
    </r>
    <r>
      <rPr>
        <vertAlign val="subscript"/>
        <sz val="11"/>
        <color theme="1"/>
        <rFont val="Calibri"/>
        <family val="2"/>
        <scheme val="minor"/>
      </rPr>
      <t>EC1</t>
    </r>
  </si>
  <si>
    <r>
      <t>m</t>
    </r>
    <r>
      <rPr>
        <vertAlign val="subscript"/>
        <sz val="11"/>
        <color theme="1"/>
        <rFont val="Calibri"/>
        <family val="2"/>
        <scheme val="minor"/>
      </rPr>
      <t>EC1</t>
    </r>
  </si>
  <si>
    <r>
      <t>Int</t>
    </r>
    <r>
      <rPr>
        <vertAlign val="subscript"/>
        <sz val="11"/>
        <color theme="1"/>
        <rFont val="Calibri"/>
        <family val="2"/>
        <scheme val="minor"/>
      </rPr>
      <t>EC1</t>
    </r>
  </si>
  <si>
    <r>
      <t>n</t>
    </r>
    <r>
      <rPr>
        <vertAlign val="subscript"/>
        <sz val="11"/>
        <color theme="1"/>
        <rFont val="Calibri"/>
        <family val="2"/>
        <scheme val="minor"/>
      </rPr>
      <t>EC1</t>
    </r>
  </si>
  <si>
    <t>Internal Calibrant (IC) in Both the EC and the Analyte Sample</t>
  </si>
  <si>
    <t>Integral Value of the IC in the Analyte Sample</t>
  </si>
  <si>
    <t>Integral Value of the IC in the EC Sample</t>
  </si>
  <si>
    <r>
      <t>Int</t>
    </r>
    <r>
      <rPr>
        <vertAlign val="subscript"/>
        <sz val="11"/>
        <color theme="1"/>
        <rFont val="Calibri"/>
        <family val="2"/>
        <scheme val="minor"/>
      </rPr>
      <t>IC-t</t>
    </r>
  </si>
  <si>
    <t>Analyte Sample Containing IC vs. Calibration Sample Containing EC+IC</t>
  </si>
  <si>
    <t>Exact Weight (Mass) of External Calibrant in EC Sample</t>
  </si>
  <si>
    <t>Exact Weight (Mass) of Internal Calibrant (IC) in Analyte Sample</t>
  </si>
  <si>
    <t>Exact Weight (Mass) of Internal Calibrant (IC) in EC Sample</t>
  </si>
  <si>
    <t xml:space="preserve">     ...in Analyte Sample:</t>
  </si>
  <si>
    <t xml:space="preserve">     ...in External Calibration Sample:</t>
  </si>
  <si>
    <r>
      <t>m</t>
    </r>
    <r>
      <rPr>
        <vertAlign val="subscript"/>
        <sz val="11"/>
        <color theme="1"/>
        <rFont val="Calibri"/>
        <family val="2"/>
        <scheme val="minor"/>
      </rPr>
      <t>IC(EC)</t>
    </r>
  </si>
  <si>
    <r>
      <t>Int</t>
    </r>
    <r>
      <rPr>
        <vertAlign val="subscript"/>
        <sz val="11"/>
        <color theme="1"/>
        <rFont val="Calibri"/>
        <family val="2"/>
        <scheme val="minor"/>
      </rPr>
      <t>IC(EC)</t>
    </r>
  </si>
  <si>
    <t>Theoretical Molar Ratio of Calibrants (IC vs. EC) based on weights</t>
  </si>
  <si>
    <t>Observed Molar Ratio of Calibrants (IC vs. EC) based on integrals</t>
  </si>
  <si>
    <t>Molar Ratio: Target Analyte vs. IC; based on integrals</t>
  </si>
  <si>
    <t xml:space="preserve">     Weighing vs. qHNMR Check</t>
  </si>
  <si>
    <t xml:space="preserve">     Dynamic Range Check</t>
  </si>
  <si>
    <t>Calculated Fiels in BLUE - Do Not Change!</t>
  </si>
  <si>
    <t>External Calibrant (EC) in EC Sample</t>
  </si>
  <si>
    <t>Calculate Observed Molar Ratio (IC/EC) as Calibration Factor</t>
  </si>
  <si>
    <t>Calculation of Average Integrals for 1H of the Target Analyte</t>
  </si>
  <si>
    <t>Enter data in yellow fields ONLY</t>
  </si>
  <si>
    <t>Calculation of Average Integrals for 1H of the External Calibrant</t>
  </si>
  <si>
    <t>Calculation of Average Integrals for 1H of the Internal Calibrant</t>
  </si>
  <si>
    <t>Number of Protons Giving Rise to Integral (normalized)</t>
  </si>
  <si>
    <t>Analyte Sample</t>
  </si>
  <si>
    <t>Exact Weight (mass) of Analyte Sample</t>
  </si>
  <si>
    <t>Multiple Integrals</t>
  </si>
  <si>
    <r>
      <t>IC</t>
    </r>
    <r>
      <rPr>
        <i/>
        <vertAlign val="subscript"/>
        <sz val="11"/>
        <color theme="1"/>
        <rFont val="Calibri"/>
        <family val="2"/>
        <scheme val="minor"/>
      </rPr>
      <t>t</t>
    </r>
  </si>
  <si>
    <r>
      <t>IC</t>
    </r>
    <r>
      <rPr>
        <i/>
        <vertAlign val="subscript"/>
        <sz val="11"/>
        <color theme="1"/>
        <rFont val="Calibri"/>
        <family val="2"/>
        <scheme val="minor"/>
      </rPr>
      <t>EC</t>
    </r>
  </si>
  <si>
    <r>
      <t>MR</t>
    </r>
    <r>
      <rPr>
        <vertAlign val="subscript"/>
        <sz val="11"/>
        <color theme="1"/>
        <rFont val="Calibri"/>
        <family val="2"/>
        <scheme val="minor"/>
      </rPr>
      <t>ICEC</t>
    </r>
  </si>
  <si>
    <t>A - Data Entry</t>
  </si>
  <si>
    <t>B - Check</t>
  </si>
  <si>
    <t>C - Result</t>
  </si>
  <si>
    <t>D - Note</t>
  </si>
  <si>
    <t>Start Here---&gt;</t>
  </si>
  <si>
    <t>Int# 1</t>
  </si>
  <si>
    <t>Int# 2</t>
  </si>
  <si>
    <t>Int# 3</t>
  </si>
  <si>
    <t>Int# 4</t>
  </si>
  <si>
    <t>Int# 5</t>
  </si>
  <si>
    <t>Int# 6</t>
  </si>
  <si>
    <t>Int# 7</t>
  </si>
  <si>
    <t>Int# 8</t>
  </si>
  <si>
    <t>Int# 9</t>
  </si>
  <si>
    <t>Int# 10</t>
  </si>
  <si>
    <t>Parameter</t>
  </si>
  <si>
    <t>Note: leave YELLOW fields blank for unused integrals</t>
  </si>
  <si>
    <t>Purity of the External Calibrant</t>
  </si>
  <si>
    <r>
      <t>P</t>
    </r>
    <r>
      <rPr>
        <vertAlign val="subscript"/>
        <sz val="11"/>
        <color theme="1"/>
        <rFont val="Calibri"/>
        <family val="2"/>
        <scheme val="minor"/>
      </rPr>
      <t>EC</t>
    </r>
    <r>
      <rPr>
        <sz val="11"/>
        <color theme="1"/>
        <rFont val="Calibri"/>
        <family val="2"/>
        <scheme val="minor"/>
      </rPr>
      <t xml:space="preserve"> (fraction of 1)</t>
    </r>
  </si>
  <si>
    <t>qHNMR Workbook                                                              &lt;gfpauli&gt;</t>
  </si>
  <si>
    <r>
      <t>DMSO-d</t>
    </r>
    <r>
      <rPr>
        <b/>
        <vertAlign val="subscript"/>
        <sz val="11"/>
        <color theme="1"/>
        <rFont val="Calibri"/>
        <family val="2"/>
        <scheme val="minor"/>
      </rPr>
      <t>5</t>
    </r>
  </si>
  <si>
    <t>Volume (mL) of Analyte Sample</t>
  </si>
  <si>
    <t>Vs</t>
  </si>
  <si>
    <t>Volume (mL) of EC Sample</t>
  </si>
  <si>
    <r>
      <t>V</t>
    </r>
    <r>
      <rPr>
        <vertAlign val="subscript"/>
        <sz val="11"/>
        <color theme="1"/>
        <rFont val="Calibri"/>
        <family val="2"/>
        <scheme val="minor"/>
      </rPr>
      <t>EC1</t>
    </r>
  </si>
  <si>
    <t>ver20140511gfp</t>
  </si>
  <si>
    <t>The software is provided by the authors "as is" and any express or implied warranties, including, but not limited to, the implied warranties of merchantbility and fitness for a particular prupose are disclaimed. In no event shall the authors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t>
  </si>
  <si>
    <t>You can now switch to the other sheet.</t>
  </si>
  <si>
    <t>http://creativecommons.org/licenses/by-sa/4.0/</t>
  </si>
  <si>
    <t>Creative Commons Attribution Share-Alike 4.0 International License</t>
  </si>
  <si>
    <t>The qnmr Calc spreadsheets by are licensed under a</t>
  </si>
  <si>
    <t>Evaluation of quantitative 1H NMR (qHNMR) spectra for the determination of sample purity or content of target analytes utilizes calculations that involve parameters such as quantitative measures (e.g., integrals), molecular weights, signal proton equivalents (e.g., 1H), and sample weights.</t>
  </si>
  <si>
    <t xml:space="preserve">As outlined in Pauli et al, J. Med. Chem. 2014 , four main qHNMR methods exist according to the type of quantitative calibration: The absolute qHNMR methods with internal calibration (IC, Abs-qHNMR), external calibration (EC, Abs-qHNMR ), or combined external and internal calibration (ECIC, Abs-qHNMR); and the relative qHNMR method ("100%"; Rel-qHNMR), which requires no calibration. </t>
  </si>
  <si>
    <t>If you find these spreadsheets useful for your work, please reference: doi/10.1021/jm500734aj  or http://pubs.acs.org/doi/full/10.1021/jm500734a</t>
  </si>
  <si>
    <t>qNMR Calc: Spreadsheets for Quantitative 1H NMR (qHNMR) Calculations</t>
  </si>
  <si>
    <t>New versions may be available at : http://www.qnmr.org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</si>
</sst>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6"/>
      <color theme="1"/>
      <name val="Calibri"/>
      <family val="2"/>
      <scheme val="minor"/>
    </font>
    <font>
      <b/>
      <sz val="12"/>
      <color theme="1"/>
      <name val="Calibri"/>
      <family val="2"/>
      <scheme val="minor"/>
    </font>
    <font>
      <vertAlign val="subscript"/>
      <sz val="11"/>
      <color theme="1"/>
      <name val="Calibri"/>
      <family val="2"/>
      <scheme val="minor"/>
    </font>
    <font>
      <i/>
      <sz val="11"/>
      <color theme="1"/>
      <name val="Calibri"/>
      <family val="2"/>
      <scheme val="minor"/>
    </font>
    <font>
      <sz val="10"/>
      <color theme="1"/>
      <name val="Calibri"/>
      <family val="2"/>
      <scheme val="minor"/>
    </font>
    <font>
      <b/>
      <sz val="20"/>
      <color theme="1"/>
      <name val="Calibri"/>
      <family val="2"/>
      <scheme val="minor"/>
    </font>
    <font>
      <sz val="9"/>
      <color theme="1"/>
      <name val="Calibri"/>
      <family val="2"/>
      <scheme val="minor"/>
    </font>
    <font>
      <i/>
      <vertAlign val="subscript"/>
      <sz val="11"/>
      <color theme="1"/>
      <name val="Calibri"/>
      <family val="2"/>
      <scheme val="minor"/>
    </font>
    <font>
      <b/>
      <sz val="14"/>
      <color theme="1"/>
      <name val="Calibri"/>
      <family val="2"/>
      <scheme val="minor"/>
    </font>
    <font>
      <sz val="9"/>
      <color indexed="81"/>
      <name val="Tahoma"/>
      <family val="2"/>
    </font>
    <font>
      <b/>
      <sz val="9"/>
      <color indexed="81"/>
      <name val="Tahoma"/>
      <family val="2"/>
    </font>
    <font>
      <sz val="11"/>
      <color rgb="FFC00000"/>
      <name val="Calibri"/>
      <family val="2"/>
      <scheme val="minor"/>
    </font>
    <font>
      <b/>
      <vertAlign val="subscript"/>
      <sz val="11"/>
      <color theme="1"/>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99"/>
        <bgColor indexed="64"/>
      </patternFill>
    </fill>
    <fill>
      <patternFill patternType="solid">
        <fgColor rgb="FFC6EFCE"/>
      </patternFill>
    </fill>
    <fill>
      <patternFill patternType="solid">
        <fgColor rgb="FFFFEB9C"/>
      </patternFill>
    </fill>
    <fill>
      <patternFill patternType="solid">
        <fgColor rgb="FFFFCC99"/>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s>
  <cellStyleXfs count="5">
    <xf numFmtId="0" fontId="0" fillId="0" borderId="0"/>
    <xf numFmtId="9" fontId="1" fillId="0" borderId="0" applyFon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4" applyNumberFormat="0" applyAlignment="0" applyProtection="0"/>
  </cellStyleXfs>
  <cellXfs count="55">
    <xf numFmtId="0" fontId="0" fillId="0" borderId="0" xfId="0"/>
    <xf numFmtId="0" fontId="0" fillId="0" borderId="0" xfId="0" applyAlignment="1">
      <alignment horizontal="right"/>
    </xf>
    <xf numFmtId="0" fontId="4" fillId="0" borderId="0" xfId="0" applyFont="1"/>
    <xf numFmtId="0" fontId="6" fillId="0" borderId="0" xfId="0" applyFont="1" applyAlignment="1">
      <alignment horizontal="right"/>
    </xf>
    <xf numFmtId="0" fontId="0" fillId="0" borderId="0" xfId="0" applyAlignment="1">
      <alignment horizontal="left"/>
    </xf>
    <xf numFmtId="0" fontId="0" fillId="2" borderId="0" xfId="0" applyFill="1"/>
    <xf numFmtId="0" fontId="0" fillId="2" borderId="0" xfId="0" applyFill="1" applyAlignment="1">
      <alignment horizontal="left"/>
    </xf>
    <xf numFmtId="0" fontId="6" fillId="2" borderId="0" xfId="0" applyFont="1" applyFill="1" applyAlignment="1">
      <alignment horizontal="right"/>
    </xf>
    <xf numFmtId="0" fontId="2" fillId="0" borderId="0" xfId="0" applyFont="1" applyAlignment="1">
      <alignment horizontal="left"/>
    </xf>
    <xf numFmtId="0" fontId="7" fillId="0" borderId="0" xfId="0" applyFont="1" applyAlignment="1">
      <alignment horizontal="right"/>
    </xf>
    <xf numFmtId="0" fontId="7" fillId="0" borderId="0" xfId="0" applyFont="1" applyAlignment="1">
      <alignment horizontal="left"/>
    </xf>
    <xf numFmtId="0" fontId="2" fillId="0" borderId="0" xfId="0" applyFont="1" applyAlignment="1">
      <alignment horizontal="right"/>
    </xf>
    <xf numFmtId="0" fontId="2" fillId="0" borderId="0" xfId="0" applyFont="1" applyAlignment="1">
      <alignment horizontal="right" vertical="center"/>
    </xf>
    <xf numFmtId="0" fontId="0" fillId="3" borderId="0" xfId="0" applyFill="1" applyAlignment="1">
      <alignment horizontal="left"/>
    </xf>
    <xf numFmtId="0" fontId="0" fillId="0" borderId="0" xfId="0" applyFill="1" applyAlignment="1">
      <alignment horizontal="left"/>
    </xf>
    <xf numFmtId="0" fontId="0" fillId="4" borderId="0" xfId="0" applyFill="1" applyAlignment="1">
      <alignment horizontal="left"/>
    </xf>
    <xf numFmtId="0" fontId="9" fillId="0" borderId="0" xfId="0" applyFont="1" applyAlignment="1">
      <alignment horizontal="right"/>
    </xf>
    <xf numFmtId="0" fontId="0" fillId="0" borderId="0" xfId="0" applyAlignment="1">
      <alignment horizontal="left" vertical="center" wrapText="1"/>
    </xf>
    <xf numFmtId="0" fontId="0" fillId="4" borderId="0" xfId="0" applyFill="1" applyAlignment="1">
      <alignment horizontal="center"/>
    </xf>
    <xf numFmtId="0" fontId="0" fillId="4" borderId="0" xfId="0" applyFill="1"/>
    <xf numFmtId="0" fontId="7" fillId="0" borderId="0" xfId="0" applyFont="1" applyAlignment="1">
      <alignment horizontal="center" vertical="center"/>
    </xf>
    <xf numFmtId="1" fontId="0" fillId="2" borderId="0" xfId="0" applyNumberFormat="1" applyFill="1" applyAlignment="1">
      <alignment horizontal="right"/>
    </xf>
    <xf numFmtId="2" fontId="0" fillId="3" borderId="0" xfId="0" applyNumberFormat="1" applyFill="1" applyAlignment="1">
      <alignment horizontal="right"/>
    </xf>
    <xf numFmtId="2" fontId="0" fillId="3" borderId="0" xfId="0" applyNumberFormat="1" applyFill="1"/>
    <xf numFmtId="2" fontId="0" fillId="3" borderId="0" xfId="0" applyNumberFormat="1" applyFill="1" applyAlignment="1">
      <alignment horizontal="left"/>
    </xf>
    <xf numFmtId="165" fontId="0" fillId="3" borderId="0" xfId="0" applyNumberFormat="1" applyFill="1" applyAlignment="1">
      <alignment horizontal="left"/>
    </xf>
    <xf numFmtId="10" fontId="7" fillId="3" borderId="0" xfId="1" applyNumberFormat="1" applyFont="1" applyFill="1" applyAlignment="1">
      <alignment horizontal="left"/>
    </xf>
    <xf numFmtId="2" fontId="0" fillId="4" borderId="0" xfId="0" applyNumberFormat="1" applyFill="1" applyAlignment="1">
      <alignment horizontal="center"/>
    </xf>
    <xf numFmtId="2" fontId="0" fillId="3" borderId="0" xfId="0" applyNumberFormat="1" applyFill="1" applyAlignment="1">
      <alignment horizontal="center"/>
    </xf>
    <xf numFmtId="0" fontId="4" fillId="0" borderId="0" xfId="0" applyFont="1" applyAlignment="1">
      <alignment horizontal="right"/>
    </xf>
    <xf numFmtId="0" fontId="0" fillId="0" borderId="0" xfId="0" applyAlignment="1">
      <alignment horizontal="center"/>
    </xf>
    <xf numFmtId="0" fontId="4" fillId="0" borderId="1" xfId="0" applyFont="1" applyBorder="1" applyAlignment="1">
      <alignment horizontal="right" vertical="center"/>
    </xf>
    <xf numFmtId="0" fontId="0" fillId="2" borderId="2" xfId="0" applyFill="1" applyBorder="1"/>
    <xf numFmtId="0" fontId="4" fillId="0" borderId="3" xfId="0" applyFont="1" applyBorder="1" applyAlignment="1">
      <alignment horizontal="left" vertical="center" wrapText="1"/>
    </xf>
    <xf numFmtId="2" fontId="2" fillId="4" borderId="0" xfId="0" applyNumberFormat="1" applyFont="1" applyFill="1" applyAlignment="1">
      <alignment horizontal="center"/>
    </xf>
    <xf numFmtId="0" fontId="2" fillId="4" borderId="0" xfId="0" applyFont="1" applyFill="1" applyAlignment="1">
      <alignment horizontal="center"/>
    </xf>
    <xf numFmtId="0" fontId="2" fillId="4" borderId="0" xfId="0" applyFont="1" applyFill="1" applyAlignment="1">
      <alignment horizontal="left"/>
    </xf>
    <xf numFmtId="2" fontId="2" fillId="4" borderId="0" xfId="0" applyNumberFormat="1" applyFont="1" applyFill="1" applyAlignment="1">
      <alignment horizontal="left"/>
    </xf>
    <xf numFmtId="164" fontId="2" fillId="4" borderId="0" xfId="0" applyNumberFormat="1" applyFont="1" applyFill="1" applyAlignment="1">
      <alignment horizontal="left"/>
    </xf>
    <xf numFmtId="1" fontId="2" fillId="4" borderId="0" xfId="0" applyNumberFormat="1" applyFont="1" applyFill="1" applyAlignment="1">
      <alignment horizontal="left"/>
    </xf>
    <xf numFmtId="0" fontId="14" fillId="0" borderId="0" xfId="0" applyFont="1" applyAlignment="1">
      <alignment horizontal="center"/>
    </xf>
    <xf numFmtId="2" fontId="0" fillId="3" borderId="0" xfId="0" applyNumberFormat="1" applyFont="1" applyFill="1" applyAlignment="1">
      <alignment horizontal="right"/>
    </xf>
    <xf numFmtId="0" fontId="5" fillId="0" borderId="0" xfId="0" applyFont="1"/>
    <xf numFmtId="0" fontId="0" fillId="0" borderId="0" xfId="0" applyAlignment="1">
      <alignment wrapText="1"/>
    </xf>
    <xf numFmtId="0" fontId="16" fillId="5" borderId="0" xfId="2"/>
    <xf numFmtId="0" fontId="17" fillId="6" borderId="0" xfId="3" applyAlignment="1">
      <alignment wrapText="1"/>
    </xf>
    <xf numFmtId="0" fontId="18" fillId="7" borderId="4" xfId="4" applyAlignment="1">
      <alignment wrapText="1"/>
    </xf>
    <xf numFmtId="0" fontId="2" fillId="0" borderId="0" xfId="0" applyFont="1" applyAlignment="1">
      <alignment horizontal="center"/>
    </xf>
    <xf numFmtId="0" fontId="3" fillId="0" borderId="0" xfId="0" applyFont="1"/>
    <xf numFmtId="0" fontId="0" fillId="0" borderId="0" xfId="0" applyAlignment="1">
      <alignment horizontal="left"/>
    </xf>
    <xf numFmtId="0" fontId="8" fillId="0" borderId="0" xfId="0" applyFont="1"/>
    <xf numFmtId="0" fontId="11" fillId="0" borderId="0" xfId="0" applyFont="1"/>
    <xf numFmtId="0" fontId="4" fillId="0" borderId="0" xfId="0" applyFont="1" applyAlignment="1">
      <alignment horizontal="right" vertical="top"/>
    </xf>
    <xf numFmtId="0" fontId="14" fillId="0" borderId="0" xfId="0" applyFont="1" applyAlignment="1">
      <alignment horizontal="center"/>
    </xf>
    <xf numFmtId="0" fontId="4" fillId="0" borderId="0" xfId="0" applyFont="1" applyAlignment="1">
      <alignment horizontal="center"/>
    </xf>
  </cellXfs>
  <cellStyles count="5">
    <cellStyle name="Good" xfId="2" builtinId="26"/>
    <cellStyle name="Input" xfId="4" builtinId="20"/>
    <cellStyle name="Neutral" xfId="3" builtinId="28"/>
    <cellStyle name="Normal" xfId="0" builtinId="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0</xdr:col>
      <xdr:colOff>6029325</xdr:colOff>
      <xdr:row>13</xdr:row>
      <xdr:rowOff>133350</xdr:rowOff>
    </xdr:from>
    <xdr:to>
      <xdr:col>0</xdr:col>
      <xdr:colOff>7146785</xdr:colOff>
      <xdr:row>15</xdr:row>
      <xdr:rowOff>146001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29325" y="2533650"/>
          <a:ext cx="1117460" cy="39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63</xdr:row>
      <xdr:rowOff>190482</xdr:rowOff>
    </xdr:from>
    <xdr:to>
      <xdr:col>7</xdr:col>
      <xdr:colOff>419100</xdr:colOff>
      <xdr:row>80</xdr:row>
      <xdr:rowOff>188013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6900" y="12636482"/>
          <a:ext cx="6400800" cy="3236031"/>
        </a:xfrm>
        <a:prstGeom prst="rect">
          <a:avLst/>
        </a:prstGeom>
      </xdr:spPr>
    </xdr:pic>
    <xdr:clientData/>
  </xdr:twoCellAnchor>
  <xdr:twoCellAnchor editAs="oneCell">
    <xdr:from>
      <xdr:col>0</xdr:col>
      <xdr:colOff>482600</xdr:colOff>
      <xdr:row>5</xdr:row>
      <xdr:rowOff>342900</xdr:rowOff>
    </xdr:from>
    <xdr:to>
      <xdr:col>0</xdr:col>
      <xdr:colOff>3639868</xdr:colOff>
      <xdr:row>6</xdr:row>
      <xdr:rowOff>520700</xdr:rowOff>
    </xdr:to>
    <xdr:pic>
      <xdr:nvPicPr>
        <xdr:cNvPr id="4" name="Picture 3"/>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2455" t="-6000" r="33694"/>
        <a:stretch/>
      </xdr:blipFill>
      <xdr:spPr bwMode="auto">
        <a:xfrm>
          <a:off x="482600" y="1435100"/>
          <a:ext cx="3157268"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abSelected="1" workbookViewId="0">
      <selection activeCell="A10" sqref="A10"/>
    </sheetView>
  </sheetViews>
  <sheetFormatPr defaultRowHeight="15" x14ac:dyDescent="0.25"/>
  <cols>
    <col min="1" max="1" width="119.85546875" customWidth="1"/>
  </cols>
  <sheetData>
    <row r="1" spans="1:1" x14ac:dyDescent="0.25">
      <c r="A1" s="47" t="s">
        <v>101</v>
      </c>
    </row>
    <row r="3" spans="1:1" x14ac:dyDescent="0.25">
      <c r="A3" t="s">
        <v>102</v>
      </c>
    </row>
    <row r="6" spans="1:1" ht="45" x14ac:dyDescent="0.25">
      <c r="A6" s="46" t="s">
        <v>98</v>
      </c>
    </row>
    <row r="7" spans="1:1" x14ac:dyDescent="0.25">
      <c r="A7" s="46"/>
    </row>
    <row r="8" spans="1:1" ht="60" x14ac:dyDescent="0.25">
      <c r="A8" s="46" t="s">
        <v>99</v>
      </c>
    </row>
    <row r="10" spans="1:1" ht="30" x14ac:dyDescent="0.25">
      <c r="A10" s="43" t="s">
        <v>100</v>
      </c>
    </row>
    <row r="12" spans="1:1" ht="90" x14ac:dyDescent="0.25">
      <c r="A12" s="45" t="s">
        <v>93</v>
      </c>
    </row>
    <row r="14" spans="1:1" x14ac:dyDescent="0.25">
      <c r="A14" s="30" t="s">
        <v>97</v>
      </c>
    </row>
    <row r="15" spans="1:1" x14ac:dyDescent="0.25">
      <c r="A15" t="s">
        <v>96</v>
      </c>
    </row>
    <row r="16" spans="1:1" x14ac:dyDescent="0.25">
      <c r="A16" t="s">
        <v>95</v>
      </c>
    </row>
    <row r="18" spans="1:1" x14ac:dyDescent="0.25">
      <c r="A18" s="44" t="s">
        <v>94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R65"/>
  <sheetViews>
    <sheetView zoomScale="75" zoomScaleNormal="75" workbookViewId="0">
      <selection sqref="A1:C1"/>
    </sheetView>
  </sheetViews>
  <sheetFormatPr defaultRowHeight="15" x14ac:dyDescent="0.25"/>
  <cols>
    <col min="1" max="1" width="65.28515625" bestFit="1" customWidth="1"/>
    <col min="2" max="2" width="0.7109375" style="5" customWidth="1"/>
    <col min="3" max="3" width="17.28515625" bestFit="1" customWidth="1"/>
    <col min="4" max="4" width="0.7109375" style="5" customWidth="1"/>
    <col min="5" max="5" width="47.5703125" style="4" customWidth="1"/>
    <col min="6" max="6" width="0.7109375" style="5" customWidth="1"/>
    <col min="7" max="7" width="23.140625" customWidth="1"/>
    <col min="17" max="17" width="10.28515625" bestFit="1" customWidth="1"/>
    <col min="18" max="18" width="0.7109375" style="5" customWidth="1"/>
  </cols>
  <sheetData>
    <row r="1" spans="1:18" ht="21" x14ac:dyDescent="0.35">
      <c r="A1" s="48" t="s">
        <v>86</v>
      </c>
      <c r="B1" s="48"/>
      <c r="C1" s="48"/>
      <c r="E1" s="49"/>
      <c r="G1" s="10" t="s">
        <v>92</v>
      </c>
    </row>
    <row r="2" spans="1:18" ht="26.25" x14ac:dyDescent="0.4">
      <c r="A2" s="50" t="s">
        <v>28</v>
      </c>
      <c r="B2" s="50"/>
      <c r="C2" s="50"/>
      <c r="E2" s="49"/>
    </row>
    <row r="3" spans="1:18" ht="18.75" x14ac:dyDescent="0.3">
      <c r="A3" s="51" t="s">
        <v>40</v>
      </c>
      <c r="B3" s="51"/>
      <c r="C3" s="51"/>
      <c r="E3" s="13" t="s">
        <v>53</v>
      </c>
    </row>
    <row r="4" spans="1:18" s="5" customFormat="1" ht="4.5" customHeight="1" x14ac:dyDescent="0.25">
      <c r="E4" s="6"/>
    </row>
    <row r="5" spans="1:18" x14ac:dyDescent="0.25">
      <c r="A5" s="52" t="s">
        <v>71</v>
      </c>
      <c r="C5" s="11" t="s">
        <v>67</v>
      </c>
      <c r="E5" s="15" t="s">
        <v>57</v>
      </c>
    </row>
    <row r="6" spans="1:18" ht="47.25" customHeight="1" thickBot="1" x14ac:dyDescent="0.3">
      <c r="A6" s="52"/>
      <c r="C6" s="12" t="s">
        <v>68</v>
      </c>
      <c r="E6" s="17" t="s">
        <v>27</v>
      </c>
    </row>
    <row r="7" spans="1:18" ht="45.75" customHeight="1" thickBot="1" x14ac:dyDescent="0.3">
      <c r="A7" s="52"/>
      <c r="C7" s="31" t="s">
        <v>69</v>
      </c>
      <c r="D7" s="32"/>
      <c r="E7" s="33" t="str">
        <f>"The Purity of the "&amp;E13&amp;" sample is "&amp;TEXT(E61, "0.00")&amp;"%"</f>
        <v>The Purity of the Daidzein sample is 78.44%</v>
      </c>
    </row>
    <row r="8" spans="1:18" ht="28.5" customHeight="1" x14ac:dyDescent="0.25">
      <c r="A8" s="52"/>
      <c r="C8" s="12" t="s">
        <v>70</v>
      </c>
      <c r="E8" s="17" t="s">
        <v>19</v>
      </c>
    </row>
    <row r="9" spans="1:18" s="5" customFormat="1" ht="4.5" customHeight="1" x14ac:dyDescent="0.25">
      <c r="E9" s="6"/>
    </row>
    <row r="10" spans="1:18" ht="15.75" x14ac:dyDescent="0.25">
      <c r="A10" s="29" t="s">
        <v>82</v>
      </c>
      <c r="C10" t="s">
        <v>11</v>
      </c>
      <c r="E10" s="8" t="s">
        <v>5</v>
      </c>
      <c r="G10" s="54" t="s">
        <v>63</v>
      </c>
      <c r="H10" s="54"/>
      <c r="I10" s="54"/>
      <c r="J10" s="54"/>
      <c r="K10" s="54"/>
      <c r="L10" s="54"/>
      <c r="M10" s="54"/>
      <c r="N10" s="54"/>
      <c r="O10" s="54"/>
      <c r="P10" s="54"/>
      <c r="Q10" s="54"/>
    </row>
    <row r="11" spans="1:18" s="5" customFormat="1" ht="4.5" customHeight="1" x14ac:dyDescent="0.25">
      <c r="E11" s="6"/>
    </row>
    <row r="12" spans="1:18" ht="15.75" x14ac:dyDescent="0.25">
      <c r="A12" s="2" t="s">
        <v>0</v>
      </c>
    </row>
    <row r="13" spans="1:18" ht="15.75" x14ac:dyDescent="0.25">
      <c r="A13" s="1" t="s">
        <v>1</v>
      </c>
      <c r="B13" s="7"/>
      <c r="C13" s="3" t="s">
        <v>4</v>
      </c>
      <c r="D13" s="7"/>
      <c r="E13" s="36" t="s">
        <v>30</v>
      </c>
      <c r="F13" s="7"/>
      <c r="G13" s="2" t="s">
        <v>56</v>
      </c>
      <c r="R13" s="7"/>
    </row>
    <row r="14" spans="1:18" ht="18" x14ac:dyDescent="0.35">
      <c r="A14" s="1" t="s">
        <v>2</v>
      </c>
      <c r="C14" t="s">
        <v>3</v>
      </c>
      <c r="E14" s="37">
        <v>254.23</v>
      </c>
      <c r="H14" s="53" t="s">
        <v>83</v>
      </c>
      <c r="I14" s="53"/>
      <c r="J14" s="53"/>
      <c r="K14" s="53"/>
      <c r="L14" s="53"/>
      <c r="M14" s="53"/>
      <c r="N14" s="53"/>
      <c r="O14" s="53"/>
      <c r="P14" s="53"/>
      <c r="Q14" s="53"/>
    </row>
    <row r="15" spans="1:18" x14ac:dyDescent="0.25">
      <c r="E15" s="23">
        <f>_xlfn.STDEV.P(H18:Q18)</f>
        <v>0.24471355136612608</v>
      </c>
      <c r="G15" s="4" t="s">
        <v>23</v>
      </c>
      <c r="H15" s="20" t="s">
        <v>72</v>
      </c>
      <c r="I15" s="20" t="s">
        <v>73</v>
      </c>
      <c r="J15" s="20" t="s">
        <v>74</v>
      </c>
      <c r="K15" s="20" t="s">
        <v>75</v>
      </c>
      <c r="L15" s="20" t="s">
        <v>76</v>
      </c>
      <c r="M15" s="20" t="s">
        <v>77</v>
      </c>
      <c r="N15" s="20" t="s">
        <v>78</v>
      </c>
      <c r="O15" s="20" t="s">
        <v>79</v>
      </c>
      <c r="P15" s="20" t="s">
        <v>80</v>
      </c>
      <c r="Q15" s="20" t="s">
        <v>81</v>
      </c>
    </row>
    <row r="16" spans="1:18" ht="18" x14ac:dyDescent="0.35">
      <c r="A16" s="1" t="s">
        <v>7</v>
      </c>
      <c r="C16" t="s">
        <v>6</v>
      </c>
      <c r="E16" s="22">
        <f>AVERAGE(H18:Q18)</f>
        <v>100.34583333333335</v>
      </c>
      <c r="G16" s="4" t="s">
        <v>21</v>
      </c>
      <c r="H16" s="34">
        <v>100</v>
      </c>
      <c r="I16" s="34">
        <v>201.06</v>
      </c>
      <c r="J16" s="34">
        <v>402.03</v>
      </c>
      <c r="K16" s="27"/>
      <c r="L16" s="27"/>
      <c r="M16" s="27"/>
      <c r="N16" s="27"/>
      <c r="O16" s="27"/>
      <c r="P16" s="27"/>
      <c r="Q16" s="27"/>
    </row>
    <row r="17" spans="1:18" ht="18" x14ac:dyDescent="0.35">
      <c r="A17" s="1" t="s">
        <v>60</v>
      </c>
      <c r="C17" t="s">
        <v>8</v>
      </c>
      <c r="E17" s="21">
        <v>1</v>
      </c>
      <c r="G17" s="1" t="s">
        <v>22</v>
      </c>
      <c r="H17" s="35">
        <v>1</v>
      </c>
      <c r="I17" s="35">
        <v>2</v>
      </c>
      <c r="J17" s="35">
        <v>4</v>
      </c>
      <c r="K17" s="18"/>
      <c r="L17" s="18"/>
      <c r="M17" s="18"/>
      <c r="N17" s="18"/>
      <c r="O17" s="18"/>
      <c r="P17" s="18"/>
      <c r="Q17" s="19"/>
    </row>
    <row r="18" spans="1:18" x14ac:dyDescent="0.25">
      <c r="G18" s="1" t="s">
        <v>24</v>
      </c>
      <c r="H18" s="28">
        <f t="shared" ref="H18:Q18" si="0">IF(ISERROR(H16/H17),"",H16/H17)</f>
        <v>100</v>
      </c>
      <c r="I18" s="28">
        <f t="shared" si="0"/>
        <v>100.53</v>
      </c>
      <c r="J18" s="28">
        <f t="shared" si="0"/>
        <v>100.50749999999999</v>
      </c>
      <c r="K18" s="28" t="str">
        <f t="shared" si="0"/>
        <v/>
      </c>
      <c r="L18" s="28" t="str">
        <f t="shared" si="0"/>
        <v/>
      </c>
      <c r="M18" s="28" t="str">
        <f t="shared" si="0"/>
        <v/>
      </c>
      <c r="N18" s="28" t="str">
        <f t="shared" si="0"/>
        <v/>
      </c>
      <c r="O18" s="28" t="str">
        <f t="shared" si="0"/>
        <v/>
      </c>
      <c r="P18" s="28" t="str">
        <f t="shared" si="0"/>
        <v/>
      </c>
      <c r="Q18" s="28" t="str">
        <f t="shared" si="0"/>
        <v/>
      </c>
    </row>
    <row r="19" spans="1:18" s="5" customFormat="1" ht="4.5" customHeight="1" x14ac:dyDescent="0.25">
      <c r="E19" s="6"/>
    </row>
    <row r="20" spans="1:18" ht="15.75" x14ac:dyDescent="0.25">
      <c r="A20" s="2" t="s">
        <v>61</v>
      </c>
    </row>
    <row r="21" spans="1:18" ht="18" x14ac:dyDescent="0.35">
      <c r="A21" s="1" t="s">
        <v>62</v>
      </c>
      <c r="C21" t="s">
        <v>9</v>
      </c>
      <c r="E21" s="37">
        <v>10.67</v>
      </c>
    </row>
    <row r="22" spans="1:18" ht="18" x14ac:dyDescent="0.35">
      <c r="A22" s="1" t="s">
        <v>88</v>
      </c>
      <c r="C22" s="42" t="s">
        <v>89</v>
      </c>
      <c r="E22" s="38">
        <v>0.7</v>
      </c>
    </row>
    <row r="23" spans="1:18" s="5" customFormat="1" ht="4.5" customHeight="1" x14ac:dyDescent="0.25">
      <c r="E23" s="6"/>
    </row>
    <row r="24" spans="1:18" ht="15.75" x14ac:dyDescent="0.25">
      <c r="A24" s="2" t="s">
        <v>54</v>
      </c>
    </row>
    <row r="25" spans="1:18" x14ac:dyDescent="0.25">
      <c r="A25" s="1" t="s">
        <v>1</v>
      </c>
      <c r="B25" s="7"/>
      <c r="C25" s="3" t="s">
        <v>29</v>
      </c>
      <c r="D25" s="7"/>
      <c r="E25" s="36" t="s">
        <v>14</v>
      </c>
      <c r="F25" s="7"/>
      <c r="R25" s="7"/>
    </row>
    <row r="26" spans="1:18" ht="18" x14ac:dyDescent="0.35">
      <c r="A26" s="1" t="s">
        <v>2</v>
      </c>
      <c r="C26" t="s">
        <v>32</v>
      </c>
      <c r="E26" s="37">
        <v>94.13</v>
      </c>
      <c r="G26" s="2" t="s">
        <v>58</v>
      </c>
    </row>
    <row r="27" spans="1:18" ht="18" customHeight="1" x14ac:dyDescent="0.35">
      <c r="A27" s="1" t="s">
        <v>41</v>
      </c>
      <c r="C27" t="s">
        <v>33</v>
      </c>
      <c r="E27" s="38">
        <v>0.60499999999999998</v>
      </c>
      <c r="H27" s="40"/>
      <c r="I27" s="40"/>
      <c r="J27" s="40"/>
      <c r="K27" s="40"/>
      <c r="L27" s="40"/>
      <c r="M27" s="40"/>
      <c r="N27" s="40"/>
      <c r="O27" s="40"/>
      <c r="P27" s="40"/>
      <c r="Q27" s="40"/>
    </row>
    <row r="28" spans="1:18" ht="18" customHeight="1" x14ac:dyDescent="0.35">
      <c r="A28" s="1" t="s">
        <v>90</v>
      </c>
      <c r="C28" t="s">
        <v>91</v>
      </c>
      <c r="E28" s="38">
        <v>0.7</v>
      </c>
    </row>
    <row r="29" spans="1:18" ht="18" x14ac:dyDescent="0.35">
      <c r="A29" s="1" t="s">
        <v>84</v>
      </c>
      <c r="C29" t="s">
        <v>85</v>
      </c>
      <c r="E29" s="38">
        <v>0.99399999999999999</v>
      </c>
      <c r="H29" s="53" t="s">
        <v>83</v>
      </c>
      <c r="I29" s="53"/>
      <c r="J29" s="53"/>
      <c r="K29" s="53"/>
      <c r="L29" s="53"/>
      <c r="M29" s="53"/>
      <c r="N29" s="53"/>
      <c r="O29" s="53"/>
      <c r="P29" s="53"/>
      <c r="Q29" s="53"/>
    </row>
    <row r="30" spans="1:18" x14ac:dyDescent="0.25">
      <c r="E30" s="23">
        <f>_xlfn.STDEV.P(H33:Q33)</f>
        <v>0</v>
      </c>
      <c r="G30" s="4" t="s">
        <v>23</v>
      </c>
      <c r="H30" s="20" t="s">
        <v>72</v>
      </c>
      <c r="I30" s="20" t="s">
        <v>73</v>
      </c>
      <c r="J30" s="20" t="s">
        <v>74</v>
      </c>
      <c r="K30" s="20" t="s">
        <v>75</v>
      </c>
      <c r="L30" s="20" t="s">
        <v>76</v>
      </c>
      <c r="M30" s="20" t="s">
        <v>77</v>
      </c>
      <c r="N30" s="20" t="s">
        <v>78</v>
      </c>
      <c r="O30" s="20" t="s">
        <v>79</v>
      </c>
      <c r="P30" s="20" t="s">
        <v>80</v>
      </c>
      <c r="Q30" s="20" t="s">
        <v>81</v>
      </c>
    </row>
    <row r="31" spans="1:18" ht="18" x14ac:dyDescent="0.35">
      <c r="A31" s="1" t="s">
        <v>7</v>
      </c>
      <c r="C31" t="s">
        <v>34</v>
      </c>
      <c r="E31" s="22">
        <f>AVERAGE(H33:Q33)</f>
        <v>16.666666666666668</v>
      </c>
      <c r="G31" s="4" t="s">
        <v>21</v>
      </c>
      <c r="H31" s="34">
        <v>100</v>
      </c>
      <c r="I31" s="27"/>
      <c r="J31" s="27"/>
      <c r="K31" s="27"/>
      <c r="L31" s="27"/>
      <c r="M31" s="27"/>
      <c r="N31" s="27"/>
      <c r="O31" s="27"/>
      <c r="P31" s="27"/>
      <c r="Q31" s="27"/>
    </row>
    <row r="32" spans="1:18" ht="18" x14ac:dyDescent="0.35">
      <c r="A32" s="1" t="s">
        <v>60</v>
      </c>
      <c r="C32" t="s">
        <v>35</v>
      </c>
      <c r="E32" s="21">
        <v>1</v>
      </c>
      <c r="G32" s="1" t="s">
        <v>22</v>
      </c>
      <c r="H32" s="35">
        <v>6</v>
      </c>
      <c r="I32" s="18"/>
      <c r="J32" s="18"/>
      <c r="K32" s="18"/>
      <c r="L32" s="18"/>
      <c r="M32" s="18"/>
      <c r="N32" s="18"/>
      <c r="O32" s="18"/>
      <c r="P32" s="18"/>
      <c r="Q32" s="19"/>
    </row>
    <row r="33" spans="1:18" x14ac:dyDescent="0.25">
      <c r="G33" s="1" t="s">
        <v>24</v>
      </c>
      <c r="H33" s="28">
        <f t="shared" ref="H33:Q33" si="1">IF(ISERROR(H31/H32),"",H31/H32)</f>
        <v>16.666666666666668</v>
      </c>
      <c r="I33" s="28" t="str">
        <f t="shared" si="1"/>
        <v/>
      </c>
      <c r="J33" s="28" t="str">
        <f t="shared" si="1"/>
        <v/>
      </c>
      <c r="K33" s="28" t="str">
        <f t="shared" si="1"/>
        <v/>
      </c>
      <c r="L33" s="28" t="str">
        <f t="shared" si="1"/>
        <v/>
      </c>
      <c r="M33" s="28" t="str">
        <f t="shared" si="1"/>
        <v/>
      </c>
      <c r="N33" s="28" t="str">
        <f t="shared" si="1"/>
        <v/>
      </c>
      <c r="O33" s="28" t="str">
        <f t="shared" si="1"/>
        <v/>
      </c>
      <c r="P33" s="28" t="str">
        <f t="shared" si="1"/>
        <v/>
      </c>
      <c r="Q33" s="28" t="str">
        <f t="shared" si="1"/>
        <v/>
      </c>
    </row>
    <row r="34" spans="1:18" s="5" customFormat="1" ht="4.5" customHeight="1" x14ac:dyDescent="0.25">
      <c r="E34" s="6"/>
    </row>
    <row r="35" spans="1:18" ht="15.75" x14ac:dyDescent="0.25">
      <c r="A35" s="2" t="s">
        <v>36</v>
      </c>
    </row>
    <row r="36" spans="1:18" ht="18" x14ac:dyDescent="0.35">
      <c r="A36" s="1" t="s">
        <v>1</v>
      </c>
      <c r="B36" s="7"/>
      <c r="C36" s="3" t="s">
        <v>10</v>
      </c>
      <c r="D36" s="7"/>
      <c r="E36" s="36" t="s">
        <v>87</v>
      </c>
      <c r="F36" s="7"/>
      <c r="G36" s="2" t="s">
        <v>59</v>
      </c>
      <c r="R36" s="7"/>
    </row>
    <row r="37" spans="1:18" ht="18" x14ac:dyDescent="0.35">
      <c r="A37" s="1" t="s">
        <v>2</v>
      </c>
      <c r="C37" t="s">
        <v>12</v>
      </c>
      <c r="E37" s="37">
        <v>83.042565999999994</v>
      </c>
      <c r="H37" s="53" t="s">
        <v>83</v>
      </c>
      <c r="I37" s="53"/>
      <c r="J37" s="53"/>
      <c r="K37" s="53"/>
      <c r="L37" s="53"/>
      <c r="M37" s="53"/>
      <c r="N37" s="53"/>
      <c r="O37" s="53"/>
      <c r="P37" s="53"/>
      <c r="Q37" s="53"/>
    </row>
    <row r="38" spans="1:18" ht="18" x14ac:dyDescent="0.35">
      <c r="A38" s="1" t="s">
        <v>60</v>
      </c>
      <c r="C38" t="s">
        <v>13</v>
      </c>
      <c r="E38" s="39">
        <v>1</v>
      </c>
      <c r="G38" s="1" t="s">
        <v>22</v>
      </c>
      <c r="H38" s="35">
        <v>1</v>
      </c>
      <c r="I38" s="18"/>
      <c r="J38" s="18"/>
      <c r="K38" s="18"/>
      <c r="L38" s="18"/>
      <c r="M38" s="18"/>
      <c r="N38" s="18"/>
      <c r="O38" s="18"/>
      <c r="P38" s="18"/>
      <c r="Q38" s="19"/>
    </row>
    <row r="39" spans="1:18" ht="18" x14ac:dyDescent="0.35">
      <c r="A39" s="8" t="s">
        <v>44</v>
      </c>
      <c r="C39" s="3" t="s">
        <v>64</v>
      </c>
      <c r="E39" s="14"/>
      <c r="G39" s="8" t="str">
        <f>A39</f>
        <v xml:space="preserve">     ...in Analyte Sample:</v>
      </c>
    </row>
    <row r="40" spans="1:18" ht="18" x14ac:dyDescent="0.35">
      <c r="A40" s="1" t="s">
        <v>42</v>
      </c>
      <c r="C40" t="s">
        <v>18</v>
      </c>
      <c r="E40" s="41">
        <f>E44*E28/E22</f>
        <v>4.4988350500497027</v>
      </c>
    </row>
    <row r="41" spans="1:18" x14ac:dyDescent="0.25">
      <c r="E41" s="23">
        <f>_xlfn.STDEV.P(H43:Q43)</f>
        <v>0</v>
      </c>
      <c r="G41" s="4" t="s">
        <v>23</v>
      </c>
      <c r="H41" s="20" t="s">
        <v>72</v>
      </c>
      <c r="I41" s="20" t="s">
        <v>73</v>
      </c>
      <c r="J41" s="20" t="s">
        <v>74</v>
      </c>
      <c r="K41" s="20" t="s">
        <v>75</v>
      </c>
      <c r="L41" s="20" t="s">
        <v>76</v>
      </c>
      <c r="M41" s="20" t="s">
        <v>77</v>
      </c>
      <c r="N41" s="20" t="s">
        <v>78</v>
      </c>
      <c r="O41" s="20" t="s">
        <v>79</v>
      </c>
      <c r="P41" s="20" t="s">
        <v>80</v>
      </c>
      <c r="Q41" s="20" t="s">
        <v>81</v>
      </c>
    </row>
    <row r="42" spans="1:18" ht="18" x14ac:dyDescent="0.35">
      <c r="A42" s="1" t="s">
        <v>37</v>
      </c>
      <c r="C42" t="s">
        <v>39</v>
      </c>
      <c r="E42" s="22">
        <f>AVERAGE(H43:Q43)</f>
        <v>165.12</v>
      </c>
      <c r="G42" s="4" t="s">
        <v>21</v>
      </c>
      <c r="H42" s="34">
        <v>165.12</v>
      </c>
      <c r="I42" s="27"/>
      <c r="J42" s="27"/>
      <c r="K42" s="27"/>
      <c r="L42" s="27"/>
      <c r="M42" s="27"/>
      <c r="N42" s="27"/>
      <c r="O42" s="27"/>
      <c r="P42" s="27"/>
      <c r="Q42" s="27"/>
    </row>
    <row r="43" spans="1:18" ht="18" x14ac:dyDescent="0.35">
      <c r="A43" s="8" t="s">
        <v>45</v>
      </c>
      <c r="C43" s="3" t="s">
        <v>65</v>
      </c>
      <c r="E43" s="14"/>
      <c r="G43" s="1" t="s">
        <v>24</v>
      </c>
      <c r="H43" s="28">
        <f t="shared" ref="H43:Q43" si="2">IF(ISERROR(H42/H38),"",H42/H38)</f>
        <v>165.12</v>
      </c>
      <c r="I43" s="28" t="str">
        <f t="shared" si="2"/>
        <v/>
      </c>
      <c r="J43" s="28" t="str">
        <f t="shared" si="2"/>
        <v/>
      </c>
      <c r="K43" s="28" t="str">
        <f t="shared" si="2"/>
        <v/>
      </c>
      <c r="L43" s="28" t="str">
        <f t="shared" si="2"/>
        <v/>
      </c>
      <c r="M43" s="28" t="str">
        <f t="shared" si="2"/>
        <v/>
      </c>
      <c r="N43" s="28" t="str">
        <f t="shared" si="2"/>
        <v/>
      </c>
      <c r="O43" s="28" t="str">
        <f t="shared" si="2"/>
        <v/>
      </c>
      <c r="P43" s="28" t="str">
        <f t="shared" si="2"/>
        <v/>
      </c>
      <c r="Q43" s="28" t="str">
        <f t="shared" si="2"/>
        <v/>
      </c>
    </row>
    <row r="44" spans="1:18" ht="18" x14ac:dyDescent="0.35">
      <c r="A44" s="1" t="s">
        <v>43</v>
      </c>
      <c r="C44" t="s">
        <v>46</v>
      </c>
      <c r="E44" s="41">
        <f>(E46*E32*E37*E29*E27)/(E31*E38*E26)</f>
        <v>4.4988350500497027</v>
      </c>
      <c r="G44" s="8" t="str">
        <f>A43</f>
        <v xml:space="preserve">     ...in External Calibration Sample:</v>
      </c>
    </row>
    <row r="45" spans="1:18" x14ac:dyDescent="0.25">
      <c r="E45" s="23">
        <f>_xlfn.STDEV.P(H47:Q47)</f>
        <v>0</v>
      </c>
      <c r="G45" s="4" t="s">
        <v>23</v>
      </c>
      <c r="H45" s="20" t="s">
        <v>72</v>
      </c>
      <c r="I45" s="20" t="s">
        <v>73</v>
      </c>
      <c r="J45" s="20" t="s">
        <v>74</v>
      </c>
      <c r="K45" s="20" t="s">
        <v>75</v>
      </c>
      <c r="L45" s="20" t="s">
        <v>76</v>
      </c>
      <c r="M45" s="20" t="s">
        <v>77</v>
      </c>
      <c r="N45" s="20" t="s">
        <v>78</v>
      </c>
      <c r="O45" s="20" t="s">
        <v>79</v>
      </c>
      <c r="P45" s="20" t="s">
        <v>80</v>
      </c>
      <c r="Q45" s="20" t="s">
        <v>81</v>
      </c>
    </row>
    <row r="46" spans="1:18" ht="18" x14ac:dyDescent="0.35">
      <c r="A46" s="1" t="s">
        <v>38</v>
      </c>
      <c r="C46" t="s">
        <v>47</v>
      </c>
      <c r="E46" s="22">
        <f>AVERAGE(H47:Q47)</f>
        <v>141.33000000000001</v>
      </c>
      <c r="G46" s="4" t="s">
        <v>21</v>
      </c>
      <c r="H46" s="34">
        <v>141.33000000000001</v>
      </c>
      <c r="I46" s="27"/>
      <c r="J46" s="27"/>
      <c r="K46" s="27"/>
      <c r="L46" s="27"/>
      <c r="M46" s="27"/>
      <c r="N46" s="27"/>
      <c r="O46" s="27"/>
      <c r="P46" s="27"/>
      <c r="Q46" s="27"/>
    </row>
    <row r="47" spans="1:18" x14ac:dyDescent="0.25">
      <c r="G47" s="1" t="s">
        <v>24</v>
      </c>
      <c r="H47" s="28">
        <f>IF(ISERROR(H46/H38),"",H46/H38)</f>
        <v>141.33000000000001</v>
      </c>
      <c r="I47" s="28" t="str">
        <f t="shared" ref="I47:Q47" si="3">IF(ISERROR(I46/I43),"",I46/I43)</f>
        <v/>
      </c>
      <c r="J47" s="28" t="str">
        <f t="shared" si="3"/>
        <v/>
      </c>
      <c r="K47" s="28" t="str">
        <f t="shared" si="3"/>
        <v/>
      </c>
      <c r="L47" s="28" t="str">
        <f t="shared" si="3"/>
        <v/>
      </c>
      <c r="M47" s="28" t="str">
        <f t="shared" si="3"/>
        <v/>
      </c>
      <c r="N47" s="28" t="str">
        <f t="shared" si="3"/>
        <v/>
      </c>
      <c r="O47" s="28" t="str">
        <f t="shared" si="3"/>
        <v/>
      </c>
      <c r="P47" s="28" t="str">
        <f t="shared" si="3"/>
        <v/>
      </c>
      <c r="Q47" s="28" t="str">
        <f t="shared" si="3"/>
        <v/>
      </c>
    </row>
    <row r="48" spans="1:18" s="5" customFormat="1" ht="4.5" customHeight="1" x14ac:dyDescent="0.25">
      <c r="E48" s="6"/>
    </row>
    <row r="49" spans="1:18" ht="15.75" x14ac:dyDescent="0.25">
      <c r="A49" s="2" t="s">
        <v>55</v>
      </c>
      <c r="E49" s="14"/>
    </row>
    <row r="50" spans="1:18" ht="18" x14ac:dyDescent="0.35">
      <c r="A50" s="1" t="s">
        <v>49</v>
      </c>
      <c r="C50" t="s">
        <v>66</v>
      </c>
      <c r="E50" s="13">
        <f>(E44/E38/E37*E40)/(E31/E32/E26*E27*E29)</f>
        <v>2.2889532874446883</v>
      </c>
    </row>
    <row r="51" spans="1:18" s="5" customFormat="1" ht="4.5" customHeight="1" x14ac:dyDescent="0.25">
      <c r="E51" s="6"/>
    </row>
    <row r="52" spans="1:18" ht="15.75" x14ac:dyDescent="0.25">
      <c r="A52" s="2" t="s">
        <v>26</v>
      </c>
      <c r="E52" s="14"/>
    </row>
    <row r="53" spans="1:18" x14ac:dyDescent="0.25">
      <c r="A53" s="8" t="s">
        <v>51</v>
      </c>
      <c r="E53" s="14"/>
    </row>
    <row r="54" spans="1:18" x14ac:dyDescent="0.25">
      <c r="A54" s="1" t="s">
        <v>48</v>
      </c>
      <c r="B54" s="7"/>
      <c r="D54" s="7"/>
      <c r="E54" s="25">
        <f>(E40/E37)/(E27*E29/E26)</f>
        <v>8.4798000000000009</v>
      </c>
      <c r="F54" s="7"/>
      <c r="R54" s="7"/>
    </row>
    <row r="55" spans="1:18" x14ac:dyDescent="0.25">
      <c r="A55" s="1" t="s">
        <v>49</v>
      </c>
      <c r="B55" s="7"/>
      <c r="D55" s="7"/>
      <c r="E55" s="25">
        <f>E50</f>
        <v>2.2889532874446883</v>
      </c>
      <c r="F55" s="7"/>
      <c r="R55" s="7"/>
    </row>
    <row r="56" spans="1:18" x14ac:dyDescent="0.25">
      <c r="A56" s="16" t="s">
        <v>25</v>
      </c>
      <c r="B56" s="7"/>
      <c r="D56" s="7"/>
      <c r="E56" s="26">
        <f>(E54-E55)/E55</f>
        <v>2.7046627585251288</v>
      </c>
      <c r="F56" s="7"/>
      <c r="R56" s="7"/>
    </row>
    <row r="57" spans="1:18" x14ac:dyDescent="0.25">
      <c r="A57" s="8" t="s">
        <v>52</v>
      </c>
      <c r="E57" s="14"/>
    </row>
    <row r="58" spans="1:18" x14ac:dyDescent="0.25">
      <c r="A58" s="1" t="s">
        <v>50</v>
      </c>
      <c r="B58" s="7"/>
      <c r="D58" s="7"/>
      <c r="E58" s="25">
        <f>(E16/E17)/(E46/E38)</f>
        <v>0.71001084931248382</v>
      </c>
      <c r="F58" s="7"/>
      <c r="R58" s="7"/>
    </row>
    <row r="59" spans="1:18" s="5" customFormat="1" ht="4.5" customHeight="1" x14ac:dyDescent="0.25">
      <c r="E59" s="6"/>
    </row>
    <row r="60" spans="1:18" ht="15.75" x14ac:dyDescent="0.25">
      <c r="A60" s="2" t="s">
        <v>15</v>
      </c>
    </row>
    <row r="61" spans="1:18" x14ac:dyDescent="0.25">
      <c r="A61" s="1" t="s">
        <v>16</v>
      </c>
      <c r="C61" t="s">
        <v>17</v>
      </c>
      <c r="E61" s="24">
        <f>(100*E16*E38*E14*E40)/(E42*E17*E37*E21)</f>
        <v>78.444292744617997</v>
      </c>
    </row>
    <row r="62" spans="1:18" s="5" customFormat="1" ht="4.5" customHeight="1" x14ac:dyDescent="0.25">
      <c r="E62" s="6"/>
    </row>
    <row r="63" spans="1:18" s="5" customFormat="1" ht="15.75" x14ac:dyDescent="0.25">
      <c r="A63" s="2" t="s">
        <v>20</v>
      </c>
      <c r="C63"/>
      <c r="E63" s="4"/>
      <c r="G63"/>
      <c r="H63"/>
      <c r="I63"/>
      <c r="J63"/>
      <c r="K63"/>
      <c r="L63"/>
      <c r="M63"/>
      <c r="N63"/>
      <c r="O63"/>
      <c r="P63"/>
      <c r="Q63"/>
    </row>
    <row r="65" spans="1:17" s="5" customFormat="1" x14ac:dyDescent="0.25">
      <c r="A65" s="9" t="s">
        <v>31</v>
      </c>
      <c r="C65"/>
      <c r="E65" s="4"/>
      <c r="G65"/>
      <c r="H65"/>
      <c r="I65"/>
      <c r="J65"/>
      <c r="K65"/>
      <c r="L65"/>
      <c r="M65"/>
      <c r="N65"/>
      <c r="O65"/>
      <c r="P65"/>
      <c r="Q65"/>
    </row>
  </sheetData>
  <protectedRanges>
    <protectedRange sqref="E28" name="VolumeECsample"/>
    <protectedRange sqref="E22" name="VolumeAnalyteSample"/>
    <protectedRange sqref="E13:E14" name="DataTargetAnalyte"/>
    <protectedRange sqref="E25:E27 E29" name="DataEC"/>
    <protectedRange sqref="E36:E38" name="InternalCalibrantInfo"/>
    <protectedRange sqref="E21" name="WeightAnalyte"/>
    <protectedRange sqref="H16:Q17" name="IntegralsTargetAnalyte"/>
    <protectedRange sqref="H31:Q32" name="IntegralsEC"/>
    <protectedRange sqref="H42:Q42" name="IntegralsECinAnalyte"/>
    <protectedRange sqref="H46:Q46" name="IntegralICinEC"/>
  </protectedRanges>
  <mergeCells count="9">
    <mergeCell ref="H37:Q37"/>
    <mergeCell ref="G10:Q10"/>
    <mergeCell ref="A5:A8"/>
    <mergeCell ref="A1:C1"/>
    <mergeCell ref="E1:E2"/>
    <mergeCell ref="A2:C2"/>
    <mergeCell ref="A3:C3"/>
    <mergeCell ref="H14:Q14"/>
    <mergeCell ref="H29:Q29"/>
  </mergeCells>
  <printOptions horizontalCentered="1"/>
  <pageMargins left="0.45" right="0.45" top="1" bottom="1" header="0.3" footer="0.3"/>
  <pageSetup scale="49" orientation="landscape" r:id="rId1"/>
  <headerFooter>
    <oddHeader>&amp;L&amp;12qHNMR Workbook&amp;C&amp;12Absolute Method w/ECIC&amp;R&amp;12gfp@uic.edu</oddHeader>
    <oddFooter>&amp;L&amp;12&amp;F&amp;R&amp;12&amp;P of  &amp; [Pages]</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Disclaimer-License</vt:lpstr>
      <vt:lpstr>Absolute_ECIC_qHNMR</vt:lpstr>
      <vt:lpstr>Absolute_ECIC_qHNMR!Print_Area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gfp</dc:creator>
  <cp:lastModifiedBy>BJO</cp:lastModifiedBy>
  <cp:lastPrinted>2014-05-11T23:59:37Z</cp:lastPrinted>
  <dcterms:created xsi:type="dcterms:W3CDTF">2014-03-02T14:48:04Z</dcterms:created>
  <dcterms:modified xsi:type="dcterms:W3CDTF">2014-10-16T15:28:10Z</dcterms:modified>
</cp:coreProperties>
</file>