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cts\Web\"/>
    </mc:Choice>
  </mc:AlternateContent>
  <bookViews>
    <workbookView xWindow="0" yWindow="0" windowWidth="20490" windowHeight="7755" tabRatio="667"/>
  </bookViews>
  <sheets>
    <sheet name="Disclaimer-License" sheetId="8" r:id="rId1"/>
    <sheet name="Absolute_EC_qHNMR" sheetId="2" r:id="rId2"/>
  </sheets>
  <definedNames>
    <definedName name="_xlnm.Print_Area" localSheetId="1">Absolute_EC_qHNMR!$A$1:$R$56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2" l="1"/>
  <c r="Q41" i="2" l="1"/>
  <c r="P41" i="2"/>
  <c r="O41" i="2"/>
  <c r="N41" i="2"/>
  <c r="M41" i="2"/>
  <c r="L41" i="2"/>
  <c r="K41" i="2"/>
  <c r="J41" i="2"/>
  <c r="I41" i="2"/>
  <c r="H41" i="2"/>
  <c r="Q31" i="2"/>
  <c r="P31" i="2"/>
  <c r="O31" i="2"/>
  <c r="N31" i="2"/>
  <c r="M31" i="2"/>
  <c r="L31" i="2"/>
  <c r="K31" i="2"/>
  <c r="J31" i="2"/>
  <c r="I31" i="2"/>
  <c r="H31" i="2"/>
  <c r="I18" i="2"/>
  <c r="J18" i="2"/>
  <c r="K18" i="2"/>
  <c r="L18" i="2"/>
  <c r="M18" i="2"/>
  <c r="N18" i="2"/>
  <c r="O18" i="2"/>
  <c r="P18" i="2"/>
  <c r="Q18" i="2"/>
  <c r="H18" i="2"/>
  <c r="E39" i="2" l="1"/>
  <c r="E28" i="2"/>
  <c r="E38" i="2"/>
  <c r="E29" i="2"/>
  <c r="E16" i="2"/>
  <c r="E54" i="2" s="1"/>
  <c r="E15" i="2"/>
  <c r="E50" i="2" l="1"/>
  <c r="E53" i="2"/>
  <c r="E55" i="2" s="1"/>
  <c r="E49" i="2"/>
  <c r="E46" i="2"/>
  <c r="E47" i="2" s="1"/>
  <c r="E7" i="2" l="1"/>
</calcChain>
</file>

<file path=xl/sharedStrings.xml><?xml version="1.0" encoding="utf-8"?>
<sst xmlns="http://schemas.openxmlformats.org/spreadsheetml/2006/main" count="133" uniqueCount="93">
  <si>
    <t>Target Analyte</t>
  </si>
  <si>
    <t>Name</t>
  </si>
  <si>
    <t>Molecular Weight</t>
  </si>
  <si>
    <r>
      <t>MW</t>
    </r>
    <r>
      <rPr>
        <vertAlign val="subscript"/>
        <sz val="11"/>
        <color theme="1"/>
        <rFont val="Calibri"/>
        <family val="2"/>
        <scheme val="minor"/>
      </rPr>
      <t>t</t>
    </r>
  </si>
  <si>
    <t>t</t>
  </si>
  <si>
    <t>Value</t>
  </si>
  <si>
    <r>
      <t>Int</t>
    </r>
    <r>
      <rPr>
        <vertAlign val="subscript"/>
        <sz val="11"/>
        <color theme="1"/>
        <rFont val="Calibri"/>
        <family val="2"/>
        <scheme val="minor"/>
      </rPr>
      <t>t</t>
    </r>
  </si>
  <si>
    <t>Integral Value</t>
  </si>
  <si>
    <r>
      <t>n</t>
    </r>
    <r>
      <rPr>
        <vertAlign val="subscript"/>
        <sz val="11"/>
        <color theme="1"/>
        <rFont val="Calibri"/>
        <family val="2"/>
        <scheme val="minor"/>
      </rPr>
      <t>t</t>
    </r>
  </si>
  <si>
    <r>
      <t>m</t>
    </r>
    <r>
      <rPr>
        <vertAlign val="subscript"/>
        <sz val="11"/>
        <color theme="1"/>
        <rFont val="Calibri"/>
        <family val="2"/>
        <scheme val="minor"/>
      </rPr>
      <t>s</t>
    </r>
  </si>
  <si>
    <t>DMSO2</t>
  </si>
  <si>
    <t>Purity</t>
  </si>
  <si>
    <t>P</t>
  </si>
  <si>
    <t>Consider the weighing precision when determining the number of decimal places for the reported purity</t>
  </si>
  <si>
    <t>Associated qHNMR Spectrum</t>
  </si>
  <si>
    <t>Figure 3 in Pauli et al., J. Med. Chem. (2014)</t>
  </si>
  <si>
    <t>caffeine</t>
  </si>
  <si>
    <t>Purity Calculated  vs. EC1</t>
  </si>
  <si>
    <t>Purity Calculated  vs. EC2</t>
  </si>
  <si>
    <t>Exact Weight (Mass) of Calibrant in External Calibration Sample</t>
  </si>
  <si>
    <t>Exact Weight (mass) of Sample</t>
  </si>
  <si>
    <t>P(EC1)</t>
  </si>
  <si>
    <t>P(EC2)</t>
  </si>
  <si>
    <t>&lt;--Average Int per 1H</t>
  </si>
  <si>
    <t># of Hs--&gt;</t>
  </si>
  <si>
    <t>&lt;--St.Dev. of Integrals</t>
  </si>
  <si>
    <t>Ergocalciferol</t>
  </si>
  <si>
    <t>Integral per 1H--&gt;</t>
  </si>
  <si>
    <t>Average Calculated Purity</t>
  </si>
  <si>
    <t>Molar Ratio: Target Analyte vs. EC1; based on integrals</t>
  </si>
  <si>
    <t>Molar Ratio: Target Analyte vs. EC2; based on integrals</t>
  </si>
  <si>
    <t xml:space="preserve">Difference of Molar Ratios of Calibrants: Weighed vs. qHNMR integrals </t>
  </si>
  <si>
    <t>Theoretical Molar Ratio of Calibrants (EC1 vs. EC2) based on weights</t>
  </si>
  <si>
    <t>Observed Molar Ratio of Calibrants (EC1 vs. EC2) based on integrals</t>
  </si>
  <si>
    <t>Check Precision</t>
  </si>
  <si>
    <t>Check the precision: Ratios EC1 vs. EC2 (weighing vs. qHNMR precision) and EC1/2 vs. target analyte (dynamic range)</t>
  </si>
  <si>
    <t>External Calibrant #1</t>
  </si>
  <si>
    <t>External Calibrant #2</t>
  </si>
  <si>
    <t>Absolute Method w/External Calibration (EC)</t>
  </si>
  <si>
    <t xml:space="preserve"> Sample vs. External Calibration Sample Containing One or Two Calibrants</t>
  </si>
  <si>
    <r>
      <t>MW</t>
    </r>
    <r>
      <rPr>
        <vertAlign val="subscript"/>
        <sz val="11"/>
        <color theme="1"/>
        <rFont val="Calibri"/>
        <family val="2"/>
        <scheme val="minor"/>
      </rPr>
      <t>EC1</t>
    </r>
  </si>
  <si>
    <r>
      <t>m</t>
    </r>
    <r>
      <rPr>
        <vertAlign val="subscript"/>
        <sz val="11"/>
        <color theme="1"/>
        <rFont val="Calibri"/>
        <family val="2"/>
        <scheme val="minor"/>
      </rPr>
      <t>EC1</t>
    </r>
  </si>
  <si>
    <r>
      <t>Int</t>
    </r>
    <r>
      <rPr>
        <vertAlign val="subscript"/>
        <sz val="11"/>
        <color theme="1"/>
        <rFont val="Calibri"/>
        <family val="2"/>
        <scheme val="minor"/>
      </rPr>
      <t>EC1</t>
    </r>
  </si>
  <si>
    <r>
      <t>n</t>
    </r>
    <r>
      <rPr>
        <vertAlign val="subscript"/>
        <sz val="11"/>
        <color theme="1"/>
        <rFont val="Calibri"/>
        <family val="2"/>
        <scheme val="minor"/>
      </rPr>
      <t>EC1</t>
    </r>
  </si>
  <si>
    <r>
      <t>MW</t>
    </r>
    <r>
      <rPr>
        <vertAlign val="subscript"/>
        <sz val="11"/>
        <color theme="1"/>
        <rFont val="Calibri"/>
        <family val="2"/>
        <scheme val="minor"/>
      </rPr>
      <t>EC2</t>
    </r>
  </si>
  <si>
    <r>
      <t>mE</t>
    </r>
    <r>
      <rPr>
        <vertAlign val="subscript"/>
        <sz val="11"/>
        <color theme="1"/>
        <rFont val="Calibri"/>
        <family val="2"/>
        <scheme val="minor"/>
      </rPr>
      <t>C2</t>
    </r>
  </si>
  <si>
    <r>
      <t>IntE</t>
    </r>
    <r>
      <rPr>
        <vertAlign val="subscript"/>
        <sz val="11"/>
        <color theme="1"/>
        <rFont val="Calibri"/>
        <family val="2"/>
        <scheme val="minor"/>
      </rPr>
      <t>C2</t>
    </r>
  </si>
  <si>
    <r>
      <t>n</t>
    </r>
    <r>
      <rPr>
        <vertAlign val="subscript"/>
        <sz val="11"/>
        <color theme="1"/>
        <rFont val="Calibri"/>
        <family val="2"/>
        <scheme val="minor"/>
      </rPr>
      <t>EC2</t>
    </r>
  </si>
  <si>
    <t>EC1</t>
  </si>
  <si>
    <t>EC2</t>
  </si>
  <si>
    <t xml:space="preserve">     Weighing vs. qHNMR Check</t>
  </si>
  <si>
    <t xml:space="preserve">     Dynamic Range Check</t>
  </si>
  <si>
    <t>Calculated Fiels in BLUE - Do Not Change!</t>
  </si>
  <si>
    <t>Calculation of Average Integrals for 1H of the Target Analyte</t>
  </si>
  <si>
    <t>Calculation of Average Integrals for 1H of the External Calibrant #1</t>
  </si>
  <si>
    <t>Calculation of Average Integrals for 1H of the External Calibrant #2</t>
  </si>
  <si>
    <t>Enter data in yellow fields ONLY</t>
  </si>
  <si>
    <t>Number of Protons Giving Rise to Integral (normalized)</t>
  </si>
  <si>
    <t>Sample</t>
  </si>
  <si>
    <t>Multiple Integrals</t>
  </si>
  <si>
    <r>
      <t xml:space="preserve">Variable or </t>
    </r>
    <r>
      <rPr>
        <b/>
        <i/>
        <sz val="12"/>
        <color theme="1"/>
        <rFont val="Calibri"/>
        <family val="2"/>
        <scheme val="minor"/>
      </rPr>
      <t>Index</t>
    </r>
  </si>
  <si>
    <t>A - Data Entry</t>
  </si>
  <si>
    <t>B - Check</t>
  </si>
  <si>
    <t>C - Result</t>
  </si>
  <si>
    <t>D - Note</t>
  </si>
  <si>
    <t>Start Here---&gt;</t>
  </si>
  <si>
    <t>Int# 1</t>
  </si>
  <si>
    <t>Int# 2</t>
  </si>
  <si>
    <t>Int# 3</t>
  </si>
  <si>
    <t>Int# 4</t>
  </si>
  <si>
    <t>Int# 5</t>
  </si>
  <si>
    <t>Int# 6</t>
  </si>
  <si>
    <t>Int# 7</t>
  </si>
  <si>
    <t>Int# 8</t>
  </si>
  <si>
    <t>Int# 9</t>
  </si>
  <si>
    <t>Int# 10</t>
  </si>
  <si>
    <t>Parameter</t>
  </si>
  <si>
    <t>Note: leave YELLOW fields blank for unused integrals</t>
  </si>
  <si>
    <t>Purity of the External Calibrant #2</t>
  </si>
  <si>
    <t>Purity of the External Calibrant #1</t>
  </si>
  <si>
    <r>
      <t>P</t>
    </r>
    <r>
      <rPr>
        <vertAlign val="subscript"/>
        <sz val="11"/>
        <color theme="1"/>
        <rFont val="Calibri"/>
        <family val="2"/>
        <scheme val="minor"/>
      </rPr>
      <t>EC</t>
    </r>
    <r>
      <rPr>
        <sz val="11"/>
        <color theme="1"/>
        <rFont val="Calibri"/>
        <family val="2"/>
        <scheme val="minor"/>
      </rPr>
      <t xml:space="preserve"> (fraction of 1)</t>
    </r>
  </si>
  <si>
    <t>qHNMR Workbook                                                  &lt;gfpauli&gt;</t>
  </si>
  <si>
    <t>ver20140511gfp</t>
  </si>
  <si>
    <t>The software is provided by the authors "as is" and any express or implied warranties, including, but not limited to, the implied warranties of merchantbility and fitness for a particular prupose are disclaimed. In no event shall the authors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t>
  </si>
  <si>
    <t>You can now switch to the other sheet.</t>
  </si>
  <si>
    <t>http://creativecommons.org/licenses/by-sa/4.0/</t>
  </si>
  <si>
    <t>Creative Commons Attribution Share-Alike 4.0 International License</t>
  </si>
  <si>
    <t>The qnmr Calc spreadsheets by are licensed under a</t>
  </si>
  <si>
    <t>Evaluation of quantitative 1H NMR (qHNMR) spectra for the determination of sample purity or content of target analytes utilizes calculations that involve parameters such as quantitative measures (e.g., integrals), molecular weights, signal proton equivalents (e.g., 1H), and sample weights.</t>
  </si>
  <si>
    <t xml:space="preserve">As outlined in Pauli et al, J. Med. Chem. 2014 , four main qHNMR methods exist according to the type of quantitative calibration: The absolute qHNMR methods with internal calibration (IC, Abs-qHNMR), external calibration (EC, Abs-qHNMR ), or combined external and internal calibration (ECIC, Abs-qHNMR); and the relative qHNMR method ("100%"; Rel-qHNMR), which requires no calibration. </t>
  </si>
  <si>
    <t>If you find these spreadsheets useful for your work, please reference: doi/10.1021/jm500734aj  or http://pubs.acs.org/doi/full/10.1021/jm500734a</t>
  </si>
  <si>
    <t>qNMR Calc: Spreadsheets for Quantitative 1H NMR (qHNMR) Calculations</t>
  </si>
  <si>
    <t>New versions may be available at : http://www.qnmr.org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</si>
</sst>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vertAlign val="subscript"/>
      <sz val="11"/>
      <color theme="1"/>
      <name val="Calibri"/>
      <family val="2"/>
      <scheme val="minor"/>
    </font>
    <font>
      <i/>
      <sz val="11"/>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sz val="14"/>
      <color theme="1"/>
      <name val="Calibri"/>
      <family val="2"/>
      <scheme val="minor"/>
    </font>
    <font>
      <b/>
      <i/>
      <sz val="12"/>
      <color theme="1"/>
      <name val="Calibri"/>
      <family val="2"/>
      <scheme val="minor"/>
    </font>
    <font>
      <sz val="11"/>
      <color rgb="FFC00000"/>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C6EFCE"/>
      </patternFill>
    </fill>
    <fill>
      <patternFill patternType="solid">
        <fgColor rgb="FFFFEB9C"/>
      </patternFill>
    </fill>
    <fill>
      <patternFill patternType="solid">
        <fgColor rgb="FFFFCC99"/>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9" fontId="1" fillId="0" borderId="0" applyFon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4" applyNumberFormat="0" applyAlignment="0" applyProtection="0"/>
  </cellStyleXfs>
  <cellXfs count="53">
    <xf numFmtId="0" fontId="0" fillId="0" borderId="0" xfId="0"/>
    <xf numFmtId="0" fontId="0" fillId="0" borderId="0" xfId="0" applyAlignment="1">
      <alignment horizontal="right"/>
    </xf>
    <xf numFmtId="0" fontId="4" fillId="0" borderId="0" xfId="0" applyFont="1"/>
    <xf numFmtId="0" fontId="6" fillId="0" borderId="0" xfId="0" applyFont="1" applyAlignment="1">
      <alignment horizontal="right"/>
    </xf>
    <xf numFmtId="0" fontId="0" fillId="0" borderId="0" xfId="0" applyAlignment="1">
      <alignment horizontal="left"/>
    </xf>
    <xf numFmtId="0" fontId="0" fillId="2" borderId="0" xfId="0" applyFill="1"/>
    <xf numFmtId="0" fontId="0" fillId="2" borderId="0" xfId="0" applyFill="1" applyAlignment="1">
      <alignment horizontal="left"/>
    </xf>
    <xf numFmtId="0" fontId="6" fillId="2" borderId="0" xfId="0" applyFont="1" applyFill="1" applyAlignment="1">
      <alignment horizontal="right"/>
    </xf>
    <xf numFmtId="0" fontId="2" fillId="0" borderId="0" xfId="0" applyFont="1" applyAlignment="1">
      <alignment horizontal="left"/>
    </xf>
    <xf numFmtId="0" fontId="7" fillId="0" borderId="0" xfId="0" applyFont="1" applyAlignment="1">
      <alignment horizontal="right"/>
    </xf>
    <xf numFmtId="0" fontId="7" fillId="0" borderId="0" xfId="0" applyFont="1" applyAlignment="1">
      <alignment horizontal="left"/>
    </xf>
    <xf numFmtId="0" fontId="2" fillId="0" borderId="0" xfId="0" applyFont="1" applyAlignment="1">
      <alignment horizontal="right"/>
    </xf>
    <xf numFmtId="0" fontId="2" fillId="0" borderId="0" xfId="0" applyFont="1" applyAlignment="1">
      <alignment horizontal="right" vertical="center"/>
    </xf>
    <xf numFmtId="0" fontId="0" fillId="3" borderId="0" xfId="0" applyFill="1" applyAlignment="1">
      <alignment horizontal="left"/>
    </xf>
    <xf numFmtId="0" fontId="0" fillId="0" borderId="0" xfId="0" applyFill="1" applyAlignment="1">
      <alignment horizontal="left"/>
    </xf>
    <xf numFmtId="0" fontId="0" fillId="4" borderId="0" xfId="0" applyFill="1" applyAlignment="1">
      <alignment horizontal="left"/>
    </xf>
    <xf numFmtId="0" fontId="9" fillId="0" borderId="0" xfId="0" applyFont="1" applyAlignment="1">
      <alignment horizontal="right"/>
    </xf>
    <xf numFmtId="0" fontId="0" fillId="0" borderId="0" xfId="0" applyAlignment="1">
      <alignment horizontal="left" vertical="center" wrapText="1"/>
    </xf>
    <xf numFmtId="0" fontId="0" fillId="4" borderId="0" xfId="0" applyFill="1" applyAlignment="1">
      <alignment horizontal="center"/>
    </xf>
    <xf numFmtId="0" fontId="0" fillId="4" borderId="0" xfId="0" applyFill="1"/>
    <xf numFmtId="0" fontId="7" fillId="0" borderId="0" xfId="0" applyFont="1" applyAlignment="1">
      <alignment horizontal="center" vertical="center"/>
    </xf>
    <xf numFmtId="1" fontId="0" fillId="2" borderId="0" xfId="0" applyNumberFormat="1" applyFill="1" applyAlignment="1">
      <alignment horizontal="right"/>
    </xf>
    <xf numFmtId="2" fontId="0" fillId="3" borderId="0" xfId="0" applyNumberFormat="1" applyFill="1" applyAlignment="1">
      <alignment horizontal="right"/>
    </xf>
    <xf numFmtId="2" fontId="0" fillId="3" borderId="0" xfId="0" applyNumberFormat="1" applyFill="1"/>
    <xf numFmtId="2" fontId="0" fillId="3" borderId="0" xfId="0" applyNumberFormat="1" applyFill="1" applyAlignment="1">
      <alignment horizontal="left"/>
    </xf>
    <xf numFmtId="165" fontId="0" fillId="3" borderId="0" xfId="0" applyNumberFormat="1" applyFill="1" applyAlignment="1">
      <alignment horizontal="left"/>
    </xf>
    <xf numFmtId="10" fontId="7" fillId="3" borderId="0" xfId="1" applyNumberFormat="1" applyFont="1" applyFill="1" applyAlignment="1">
      <alignment horizontal="left"/>
    </xf>
    <xf numFmtId="0" fontId="4" fillId="0" borderId="0" xfId="0" applyFont="1" applyAlignment="1">
      <alignment horizontal="center"/>
    </xf>
    <xf numFmtId="2" fontId="0" fillId="4" borderId="0" xfId="0" applyNumberFormat="1" applyFill="1" applyAlignment="1">
      <alignment horizontal="center"/>
    </xf>
    <xf numFmtId="2" fontId="0" fillId="3" borderId="0" xfId="0" applyNumberFormat="1" applyFill="1" applyAlignment="1">
      <alignment horizontal="center"/>
    </xf>
    <xf numFmtId="0" fontId="4" fillId="0" borderId="0" xfId="0" applyFont="1" applyAlignment="1">
      <alignment horizontal="right"/>
    </xf>
    <xf numFmtId="0" fontId="0" fillId="0" borderId="0" xfId="0" applyAlignment="1">
      <alignment horizontal="center"/>
    </xf>
    <xf numFmtId="0" fontId="4" fillId="0" borderId="1" xfId="0" applyFont="1" applyBorder="1" applyAlignment="1">
      <alignment horizontal="right" vertical="center"/>
    </xf>
    <xf numFmtId="0" fontId="0" fillId="2" borderId="2" xfId="0" applyFill="1" applyBorder="1"/>
    <xf numFmtId="0" fontId="4" fillId="0" borderId="3" xfId="0" applyFont="1" applyBorder="1" applyAlignment="1">
      <alignment horizontal="left" vertical="center" wrapText="1"/>
    </xf>
    <xf numFmtId="0" fontId="12" fillId="0" borderId="0" xfId="0" applyFont="1" applyAlignment="1">
      <alignment horizontal="center"/>
    </xf>
    <xf numFmtId="2" fontId="2" fillId="4" borderId="0" xfId="0" applyNumberFormat="1" applyFont="1" applyFill="1" applyAlignment="1">
      <alignment horizontal="center"/>
    </xf>
    <xf numFmtId="0" fontId="2" fillId="4" borderId="0" xfId="0" applyFont="1" applyFill="1" applyAlignment="1">
      <alignment horizontal="center"/>
    </xf>
    <xf numFmtId="0" fontId="2" fillId="4" borderId="0" xfId="0" applyFont="1" applyFill="1" applyAlignment="1">
      <alignment horizontal="left"/>
    </xf>
    <xf numFmtId="2" fontId="2" fillId="4" borderId="0" xfId="0" applyNumberFormat="1" applyFont="1" applyFill="1" applyAlignment="1">
      <alignment horizontal="left"/>
    </xf>
    <xf numFmtId="164" fontId="2" fillId="4" borderId="0" xfId="0" applyNumberFormat="1" applyFont="1" applyFill="1" applyAlignment="1">
      <alignment horizontal="left"/>
    </xf>
    <xf numFmtId="0" fontId="0" fillId="0" borderId="0" xfId="0" applyAlignment="1">
      <alignment wrapText="1"/>
    </xf>
    <xf numFmtId="0" fontId="13" fillId="5" borderId="0" xfId="2"/>
    <xf numFmtId="0" fontId="14" fillId="6" borderId="0" xfId="3" applyAlignment="1">
      <alignment wrapText="1"/>
    </xf>
    <xf numFmtId="0" fontId="15" fillId="7" borderId="4" xfId="4" applyAlignment="1">
      <alignment wrapText="1"/>
    </xf>
    <xf numFmtId="0" fontId="2" fillId="0" borderId="0" xfId="0" applyFont="1" applyAlignment="1">
      <alignment horizontal="center"/>
    </xf>
    <xf numFmtId="0" fontId="3" fillId="0" borderId="0" xfId="0" applyFont="1"/>
    <xf numFmtId="0" fontId="0" fillId="0" borderId="0" xfId="0" applyAlignment="1">
      <alignment horizontal="left"/>
    </xf>
    <xf numFmtId="0" fontId="8" fillId="0" borderId="0" xfId="0" applyFont="1"/>
    <xf numFmtId="0" fontId="10" fillId="0" borderId="0" xfId="0" applyFont="1"/>
    <xf numFmtId="0" fontId="4" fillId="0" borderId="0" xfId="0" applyFont="1" applyAlignment="1">
      <alignment horizontal="right" vertical="top"/>
    </xf>
    <xf numFmtId="0" fontId="12" fillId="0" borderId="0" xfId="0" applyFont="1" applyAlignment="1">
      <alignment horizontal="center"/>
    </xf>
    <xf numFmtId="0" fontId="4" fillId="0" borderId="0" xfId="0" applyFont="1" applyAlignment="1">
      <alignment horizontal="center"/>
    </xf>
  </cellXfs>
  <cellStyles count="5">
    <cellStyle name="Good" xfId="2" builtinId="26"/>
    <cellStyle name="Input" xfId="4" builtinId="20"/>
    <cellStyle name="Neutral" xfId="3" builtinId="2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6029325</xdr:colOff>
      <xdr:row>13</xdr:row>
      <xdr:rowOff>133350</xdr:rowOff>
    </xdr:from>
    <xdr:to>
      <xdr:col>0</xdr:col>
      <xdr:colOff>7146785</xdr:colOff>
      <xdr:row>15</xdr:row>
      <xdr:rowOff>146001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2533650"/>
          <a:ext cx="1117460" cy="39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57</xdr:row>
      <xdr:rowOff>190482</xdr:rowOff>
    </xdr:from>
    <xdr:to>
      <xdr:col>7</xdr:col>
      <xdr:colOff>419100</xdr:colOff>
      <xdr:row>77</xdr:row>
      <xdr:rowOff>40855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6900" y="11798282"/>
          <a:ext cx="6400800" cy="3660373"/>
        </a:xfrm>
        <a:prstGeom prst="rect">
          <a:avLst/>
        </a:prstGeom>
      </xdr:spPr>
    </xdr:pic>
    <xdr:clientData/>
  </xdr:twoCellAnchor>
  <xdr:twoCellAnchor editAs="oneCell">
    <xdr:from>
      <xdr:col>0</xdr:col>
      <xdr:colOff>533399</xdr:colOff>
      <xdr:row>5</xdr:row>
      <xdr:rowOff>469900</xdr:rowOff>
    </xdr:from>
    <xdr:to>
      <xdr:col>0</xdr:col>
      <xdr:colOff>3742764</xdr:colOff>
      <xdr:row>6</xdr:row>
      <xdr:rowOff>482600</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703" t="5556" r="31130" b="1"/>
        <a:stretch/>
      </xdr:blipFill>
      <xdr:spPr bwMode="auto">
        <a:xfrm>
          <a:off x="533399" y="1562100"/>
          <a:ext cx="320936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10" sqref="A10"/>
    </sheetView>
  </sheetViews>
  <sheetFormatPr defaultRowHeight="15" x14ac:dyDescent="0.25"/>
  <cols>
    <col min="1" max="1" width="119.85546875" customWidth="1"/>
  </cols>
  <sheetData>
    <row r="1" spans="1:1" x14ac:dyDescent="0.25">
      <c r="A1" s="45" t="s">
        <v>91</v>
      </c>
    </row>
    <row r="3" spans="1:1" x14ac:dyDescent="0.25">
      <c r="A3" t="s">
        <v>92</v>
      </c>
    </row>
    <row r="6" spans="1:1" ht="45" x14ac:dyDescent="0.25">
      <c r="A6" s="44" t="s">
        <v>88</v>
      </c>
    </row>
    <row r="7" spans="1:1" x14ac:dyDescent="0.25">
      <c r="A7" s="44"/>
    </row>
    <row r="8" spans="1:1" ht="60" x14ac:dyDescent="0.25">
      <c r="A8" s="44" t="s">
        <v>89</v>
      </c>
    </row>
    <row r="10" spans="1:1" ht="30" x14ac:dyDescent="0.25">
      <c r="A10" s="41" t="s">
        <v>90</v>
      </c>
    </row>
    <row r="12" spans="1:1" ht="90" x14ac:dyDescent="0.25">
      <c r="A12" s="43" t="s">
        <v>83</v>
      </c>
    </row>
    <row r="14" spans="1:1" x14ac:dyDescent="0.25">
      <c r="A14" s="31" t="s">
        <v>87</v>
      </c>
    </row>
    <row r="15" spans="1:1" x14ac:dyDescent="0.25">
      <c r="A15" t="s">
        <v>86</v>
      </c>
    </row>
    <row r="16" spans="1:1" x14ac:dyDescent="0.25">
      <c r="A16" t="s">
        <v>85</v>
      </c>
    </row>
    <row r="18" spans="1:1" x14ac:dyDescent="0.25">
      <c r="A18" s="42" t="s">
        <v>84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59"/>
  <sheetViews>
    <sheetView zoomScale="75" zoomScaleNormal="75" workbookViewId="0">
      <selection activeCell="A2" sqref="A2:C2"/>
    </sheetView>
  </sheetViews>
  <sheetFormatPr defaultRowHeight="15" x14ac:dyDescent="0.25"/>
  <cols>
    <col min="1" max="1" width="65.28515625" bestFit="1" customWidth="1"/>
    <col min="2" max="2" width="0.7109375" style="5" customWidth="1"/>
    <col min="3" max="3" width="17.28515625" bestFit="1" customWidth="1"/>
    <col min="4" max="4" width="0.7109375" style="5" customWidth="1"/>
    <col min="5" max="5" width="47.5703125" style="4" customWidth="1"/>
    <col min="6" max="6" width="0.7109375" style="5" customWidth="1"/>
    <col min="7" max="7" width="23.140625" customWidth="1"/>
    <col min="17" max="17" width="10.28515625" bestFit="1" customWidth="1"/>
    <col min="18" max="18" width="0.7109375" style="5" customWidth="1"/>
  </cols>
  <sheetData>
    <row r="1" spans="1:18" ht="21" x14ac:dyDescent="0.35">
      <c r="A1" s="46" t="s">
        <v>81</v>
      </c>
      <c r="B1" s="46"/>
      <c r="C1" s="46"/>
      <c r="E1" s="47"/>
      <c r="G1" s="10" t="s">
        <v>82</v>
      </c>
    </row>
    <row r="2" spans="1:18" ht="26.25" x14ac:dyDescent="0.4">
      <c r="A2" s="48" t="s">
        <v>38</v>
      </c>
      <c r="B2" s="48"/>
      <c r="C2" s="48"/>
      <c r="E2" s="47"/>
    </row>
    <row r="3" spans="1:18" ht="18.75" x14ac:dyDescent="0.3">
      <c r="A3" s="49" t="s">
        <v>39</v>
      </c>
      <c r="B3" s="49"/>
      <c r="C3" s="49"/>
      <c r="E3" s="13" t="s">
        <v>52</v>
      </c>
    </row>
    <row r="4" spans="1:18" s="5" customFormat="1" ht="4.5" customHeight="1" x14ac:dyDescent="0.25">
      <c r="E4" s="6"/>
    </row>
    <row r="5" spans="1:18" x14ac:dyDescent="0.25">
      <c r="A5" s="50" t="s">
        <v>65</v>
      </c>
      <c r="C5" s="11" t="s">
        <v>61</v>
      </c>
      <c r="E5" s="15" t="s">
        <v>56</v>
      </c>
    </row>
    <row r="6" spans="1:18" ht="47.25" customHeight="1" thickBot="1" x14ac:dyDescent="0.3">
      <c r="A6" s="50"/>
      <c r="C6" s="12" t="s">
        <v>62</v>
      </c>
      <c r="E6" s="17" t="s">
        <v>35</v>
      </c>
    </row>
    <row r="7" spans="1:18" ht="45.75" customHeight="1" thickBot="1" x14ac:dyDescent="0.3">
      <c r="A7" s="50"/>
      <c r="C7" s="32" t="s">
        <v>63</v>
      </c>
      <c r="D7" s="33"/>
      <c r="E7" s="34" t="str">
        <f>"The Purity of the "&amp;E13&amp;" sample is "&amp;TEXT(E53, "0.00")&amp;"% vs. IC1, "&amp;TEXT(E54, "0.00")&amp;"% vs. IC2, average "&amp;TEXT(E55, "0.00")&amp;"%"</f>
        <v>The Purity of the Ergocalciferol sample is 99.06% vs. IC1, 98.57% vs. IC2, average 98.81%</v>
      </c>
    </row>
    <row r="8" spans="1:18" ht="28.5" customHeight="1" x14ac:dyDescent="0.25">
      <c r="A8" s="50"/>
      <c r="C8" s="12" t="s">
        <v>64</v>
      </c>
      <c r="E8" s="17" t="s">
        <v>13</v>
      </c>
    </row>
    <row r="9" spans="1:18" s="5" customFormat="1" ht="4.5" customHeight="1" x14ac:dyDescent="0.25">
      <c r="E9" s="6"/>
    </row>
    <row r="10" spans="1:18" ht="15.75" x14ac:dyDescent="0.25">
      <c r="A10" s="30" t="s">
        <v>76</v>
      </c>
      <c r="C10" s="2" t="s">
        <v>60</v>
      </c>
      <c r="E10" s="27" t="s">
        <v>5</v>
      </c>
      <c r="G10" s="52" t="s">
        <v>59</v>
      </c>
      <c r="H10" s="52"/>
      <c r="I10" s="52"/>
      <c r="J10" s="52"/>
      <c r="K10" s="52"/>
      <c r="L10" s="52"/>
      <c r="M10" s="52"/>
      <c r="N10" s="52"/>
      <c r="O10" s="52"/>
      <c r="P10" s="52"/>
      <c r="Q10" s="52"/>
    </row>
    <row r="11" spans="1:18" s="5" customFormat="1" ht="4.5" customHeight="1" x14ac:dyDescent="0.25">
      <c r="E11" s="6"/>
    </row>
    <row r="12" spans="1:18" ht="15.75" x14ac:dyDescent="0.25">
      <c r="A12" s="2" t="s">
        <v>0</v>
      </c>
    </row>
    <row r="13" spans="1:18" ht="15.75" x14ac:dyDescent="0.25">
      <c r="A13" s="1" t="s">
        <v>1</v>
      </c>
      <c r="B13" s="7"/>
      <c r="C13" s="3" t="s">
        <v>4</v>
      </c>
      <c r="D13" s="7"/>
      <c r="E13" s="38" t="s">
        <v>26</v>
      </c>
      <c r="F13" s="7"/>
      <c r="G13" s="2" t="s">
        <v>53</v>
      </c>
      <c r="R13" s="7"/>
    </row>
    <row r="14" spans="1:18" ht="18" x14ac:dyDescent="0.35">
      <c r="A14" s="1" t="s">
        <v>2</v>
      </c>
      <c r="C14" t="s">
        <v>3</v>
      </c>
      <c r="E14" s="39">
        <v>396.65</v>
      </c>
      <c r="H14" s="51" t="s">
        <v>77</v>
      </c>
      <c r="I14" s="51"/>
      <c r="J14" s="51"/>
      <c r="K14" s="51"/>
      <c r="L14" s="51"/>
      <c r="M14" s="51"/>
      <c r="N14" s="51"/>
      <c r="O14" s="51"/>
      <c r="P14" s="51"/>
      <c r="Q14" s="51"/>
    </row>
    <row r="15" spans="1:18" x14ac:dyDescent="0.25">
      <c r="E15" s="23">
        <f>_xlfn.STDEV.P(H18:Q18)</f>
        <v>1.1763184092753087</v>
      </c>
      <c r="G15" s="4" t="s">
        <v>25</v>
      </c>
      <c r="H15" s="20" t="s">
        <v>66</v>
      </c>
      <c r="I15" s="20" t="s">
        <v>67</v>
      </c>
      <c r="J15" s="20" t="s">
        <v>68</v>
      </c>
      <c r="K15" s="20" t="s">
        <v>69</v>
      </c>
      <c r="L15" s="20" t="s">
        <v>70</v>
      </c>
      <c r="M15" s="20" t="s">
        <v>71</v>
      </c>
      <c r="N15" s="20" t="s">
        <v>72</v>
      </c>
      <c r="O15" s="20" t="s">
        <v>73</v>
      </c>
      <c r="P15" s="20" t="s">
        <v>74</v>
      </c>
      <c r="Q15" s="20" t="s">
        <v>75</v>
      </c>
    </row>
    <row r="16" spans="1:18" ht="18" x14ac:dyDescent="0.35">
      <c r="A16" s="1" t="s">
        <v>7</v>
      </c>
      <c r="C16" t="s">
        <v>6</v>
      </c>
      <c r="E16" s="22">
        <f>AVERAGE(H18:Q18)</f>
        <v>230.245</v>
      </c>
      <c r="G16" s="4" t="s">
        <v>23</v>
      </c>
      <c r="H16" s="36">
        <v>229.92</v>
      </c>
      <c r="I16" s="36">
        <v>230.98</v>
      </c>
      <c r="J16" s="36">
        <v>231.59</v>
      </c>
      <c r="K16" s="36">
        <v>228.49</v>
      </c>
      <c r="L16" s="28"/>
      <c r="M16" s="28"/>
      <c r="N16" s="28"/>
      <c r="O16" s="28"/>
      <c r="P16" s="28"/>
      <c r="Q16" s="28"/>
    </row>
    <row r="17" spans="1:18" ht="18" x14ac:dyDescent="0.35">
      <c r="A17" s="1" t="s">
        <v>57</v>
      </c>
      <c r="C17" t="s">
        <v>8</v>
      </c>
      <c r="E17" s="21">
        <v>1</v>
      </c>
      <c r="G17" s="1" t="s">
        <v>24</v>
      </c>
      <c r="H17" s="37">
        <v>1</v>
      </c>
      <c r="I17" s="37">
        <v>1</v>
      </c>
      <c r="J17" s="37">
        <v>1</v>
      </c>
      <c r="K17" s="37">
        <v>1</v>
      </c>
      <c r="L17" s="18"/>
      <c r="M17" s="18"/>
      <c r="N17" s="18"/>
      <c r="O17" s="18"/>
      <c r="P17" s="18"/>
      <c r="Q17" s="19"/>
    </row>
    <row r="18" spans="1:18" x14ac:dyDescent="0.25">
      <c r="G18" s="1" t="s">
        <v>27</v>
      </c>
      <c r="H18" s="29">
        <f t="shared" ref="H18:Q18" si="0">IF(ISERROR(H16/H17),"",H16/H17)</f>
        <v>229.92</v>
      </c>
      <c r="I18" s="29">
        <f t="shared" si="0"/>
        <v>230.98</v>
      </c>
      <c r="J18" s="29">
        <f t="shared" si="0"/>
        <v>231.59</v>
      </c>
      <c r="K18" s="29">
        <f t="shared" si="0"/>
        <v>228.49</v>
      </c>
      <c r="L18" s="29" t="str">
        <f t="shared" si="0"/>
        <v/>
      </c>
      <c r="M18" s="29" t="str">
        <f t="shared" si="0"/>
        <v/>
      </c>
      <c r="N18" s="29" t="str">
        <f t="shared" si="0"/>
        <v/>
      </c>
      <c r="O18" s="29" t="str">
        <f t="shared" si="0"/>
        <v/>
      </c>
      <c r="P18" s="29" t="str">
        <f t="shared" si="0"/>
        <v/>
      </c>
      <c r="Q18" s="29" t="str">
        <f t="shared" si="0"/>
        <v/>
      </c>
    </row>
    <row r="19" spans="1:18" s="5" customFormat="1" ht="4.5" customHeight="1" x14ac:dyDescent="0.25">
      <c r="E19" s="6"/>
    </row>
    <row r="20" spans="1:18" ht="15.75" x14ac:dyDescent="0.25">
      <c r="A20" s="2" t="s">
        <v>58</v>
      </c>
    </row>
    <row r="21" spans="1:18" ht="18" x14ac:dyDescent="0.35">
      <c r="A21" s="1" t="s">
        <v>20</v>
      </c>
      <c r="C21" t="s">
        <v>9</v>
      </c>
      <c r="E21" s="39">
        <v>6.66</v>
      </c>
    </row>
    <row r="22" spans="1:18" s="5" customFormat="1" ht="4.5" customHeight="1" x14ac:dyDescent="0.25">
      <c r="E22" s="6"/>
    </row>
    <row r="23" spans="1:18" ht="15.75" x14ac:dyDescent="0.25">
      <c r="A23" s="2" t="s">
        <v>36</v>
      </c>
    </row>
    <row r="24" spans="1:18" x14ac:dyDescent="0.25">
      <c r="A24" s="1" t="s">
        <v>1</v>
      </c>
      <c r="B24" s="7"/>
      <c r="C24" s="3" t="s">
        <v>48</v>
      </c>
      <c r="D24" s="7"/>
      <c r="E24" s="38" t="s">
        <v>10</v>
      </c>
      <c r="F24" s="7"/>
      <c r="R24" s="7"/>
    </row>
    <row r="25" spans="1:18" ht="18" x14ac:dyDescent="0.35">
      <c r="A25" s="1" t="s">
        <v>2</v>
      </c>
      <c r="C25" t="s">
        <v>40</v>
      </c>
      <c r="E25" s="39">
        <v>94.13</v>
      </c>
      <c r="G25" s="2" t="s">
        <v>54</v>
      </c>
    </row>
    <row r="26" spans="1:18" ht="18" x14ac:dyDescent="0.35">
      <c r="A26" s="1" t="s">
        <v>19</v>
      </c>
      <c r="C26" t="s">
        <v>41</v>
      </c>
      <c r="E26" s="39">
        <v>2.4700000000000002</v>
      </c>
      <c r="H26" s="51" t="s">
        <v>77</v>
      </c>
      <c r="I26" s="51"/>
      <c r="J26" s="51"/>
      <c r="K26" s="51"/>
      <c r="L26" s="51"/>
      <c r="M26" s="51"/>
      <c r="N26" s="51"/>
      <c r="O26" s="51"/>
      <c r="P26" s="51"/>
      <c r="Q26" s="51"/>
    </row>
    <row r="27" spans="1:18" ht="18" x14ac:dyDescent="0.35">
      <c r="A27" s="1" t="s">
        <v>79</v>
      </c>
      <c r="C27" t="s">
        <v>80</v>
      </c>
      <c r="E27" s="40">
        <v>0.99399999999999999</v>
      </c>
      <c r="H27" s="35"/>
      <c r="I27" s="35"/>
      <c r="J27" s="35"/>
      <c r="K27" s="35"/>
      <c r="L27" s="35"/>
      <c r="M27" s="35"/>
      <c r="N27" s="35"/>
      <c r="O27" s="35"/>
      <c r="P27" s="35"/>
      <c r="Q27" s="35"/>
    </row>
    <row r="28" spans="1:18" x14ac:dyDescent="0.25">
      <c r="E28" s="23">
        <f>_xlfn.STDEV.P(H31:Q31)</f>
        <v>0</v>
      </c>
      <c r="G28" s="4" t="s">
        <v>25</v>
      </c>
      <c r="H28" s="20" t="s">
        <v>66</v>
      </c>
      <c r="I28" s="20" t="s">
        <v>67</v>
      </c>
      <c r="J28" s="20" t="s">
        <v>68</v>
      </c>
      <c r="K28" s="20" t="s">
        <v>69</v>
      </c>
      <c r="L28" s="20" t="s">
        <v>70</v>
      </c>
      <c r="M28" s="20" t="s">
        <v>71</v>
      </c>
      <c r="N28" s="20" t="s">
        <v>72</v>
      </c>
      <c r="O28" s="20" t="s">
        <v>73</v>
      </c>
      <c r="P28" s="20" t="s">
        <v>74</v>
      </c>
      <c r="Q28" s="20" t="s">
        <v>75</v>
      </c>
    </row>
    <row r="29" spans="1:18" ht="18" x14ac:dyDescent="0.35">
      <c r="A29" s="1" t="s">
        <v>7</v>
      </c>
      <c r="C29" t="s">
        <v>42</v>
      </c>
      <c r="E29" s="22">
        <f>AVERAGE(H31:Q31)</f>
        <v>361.07333333333332</v>
      </c>
      <c r="G29" s="4" t="s">
        <v>23</v>
      </c>
      <c r="H29" s="36">
        <v>2166.44</v>
      </c>
      <c r="I29" s="28"/>
      <c r="J29" s="28"/>
      <c r="K29" s="28"/>
      <c r="L29" s="28"/>
      <c r="M29" s="28"/>
      <c r="N29" s="28"/>
      <c r="O29" s="28"/>
      <c r="P29" s="28"/>
      <c r="Q29" s="28"/>
    </row>
    <row r="30" spans="1:18" ht="18" x14ac:dyDescent="0.35">
      <c r="A30" s="1" t="s">
        <v>57</v>
      </c>
      <c r="C30" t="s">
        <v>43</v>
      </c>
      <c r="E30" s="21">
        <v>1</v>
      </c>
      <c r="G30" s="1" t="s">
        <v>24</v>
      </c>
      <c r="H30" s="37">
        <v>6</v>
      </c>
      <c r="I30" s="18"/>
      <c r="J30" s="18"/>
      <c r="K30" s="18"/>
      <c r="L30" s="18"/>
      <c r="M30" s="18"/>
      <c r="N30" s="18"/>
      <c r="O30" s="18"/>
      <c r="P30" s="18"/>
      <c r="Q30" s="19"/>
    </row>
    <row r="31" spans="1:18" x14ac:dyDescent="0.25">
      <c r="G31" s="1" t="s">
        <v>27</v>
      </c>
      <c r="H31" s="29">
        <f t="shared" ref="H31:Q31" si="1">IF(ISERROR(H29/H30),"",H29/H30)</f>
        <v>361.07333333333332</v>
      </c>
      <c r="I31" s="29" t="str">
        <f t="shared" si="1"/>
        <v/>
      </c>
      <c r="J31" s="29" t="str">
        <f t="shared" si="1"/>
        <v/>
      </c>
      <c r="K31" s="29" t="str">
        <f t="shared" si="1"/>
        <v/>
      </c>
      <c r="L31" s="29" t="str">
        <f t="shared" si="1"/>
        <v/>
      </c>
      <c r="M31" s="29" t="str">
        <f t="shared" si="1"/>
        <v/>
      </c>
      <c r="N31" s="29" t="str">
        <f t="shared" si="1"/>
        <v/>
      </c>
      <c r="O31" s="29" t="str">
        <f t="shared" si="1"/>
        <v/>
      </c>
      <c r="P31" s="29" t="str">
        <f t="shared" si="1"/>
        <v/>
      </c>
      <c r="Q31" s="29" t="str">
        <f t="shared" si="1"/>
        <v/>
      </c>
    </row>
    <row r="32" spans="1:18" s="5" customFormat="1" ht="4.5" customHeight="1" x14ac:dyDescent="0.25">
      <c r="E32" s="6"/>
    </row>
    <row r="33" spans="1:18" ht="15.75" x14ac:dyDescent="0.25">
      <c r="A33" s="2" t="s">
        <v>37</v>
      </c>
    </row>
    <row r="34" spans="1:18" x14ac:dyDescent="0.25">
      <c r="A34" s="1" t="s">
        <v>1</v>
      </c>
      <c r="B34" s="7"/>
      <c r="C34" s="3" t="s">
        <v>49</v>
      </c>
      <c r="D34" s="7"/>
      <c r="E34" s="38" t="s">
        <v>16</v>
      </c>
      <c r="F34" s="7"/>
      <c r="R34" s="7"/>
    </row>
    <row r="35" spans="1:18" ht="18" x14ac:dyDescent="0.35">
      <c r="A35" s="1" t="s">
        <v>2</v>
      </c>
      <c r="C35" t="s">
        <v>44</v>
      </c>
      <c r="E35" s="39">
        <v>194.19</v>
      </c>
      <c r="G35" s="2" t="s">
        <v>55</v>
      </c>
    </row>
    <row r="36" spans="1:18" ht="18" x14ac:dyDescent="0.35">
      <c r="A36" s="1" t="s">
        <v>19</v>
      </c>
      <c r="C36" t="s">
        <v>45</v>
      </c>
      <c r="E36" s="39">
        <v>5.23</v>
      </c>
      <c r="H36" s="51" t="s">
        <v>77</v>
      </c>
      <c r="I36" s="51"/>
      <c r="J36" s="51"/>
      <c r="K36" s="51"/>
      <c r="L36" s="51"/>
      <c r="M36" s="51"/>
      <c r="N36" s="51"/>
      <c r="O36" s="51"/>
      <c r="P36" s="51"/>
      <c r="Q36" s="51"/>
    </row>
    <row r="37" spans="1:18" ht="18" x14ac:dyDescent="0.35">
      <c r="A37" s="1" t="s">
        <v>78</v>
      </c>
      <c r="C37" t="s">
        <v>80</v>
      </c>
      <c r="E37" s="40">
        <v>0.98699999999999999</v>
      </c>
      <c r="H37" s="35"/>
      <c r="I37" s="35"/>
      <c r="J37" s="35"/>
      <c r="K37" s="35"/>
      <c r="L37" s="35"/>
      <c r="M37" s="35"/>
      <c r="N37" s="35"/>
      <c r="O37" s="35"/>
      <c r="P37" s="35"/>
      <c r="Q37" s="35"/>
    </row>
    <row r="38" spans="1:18" x14ac:dyDescent="0.25">
      <c r="E38" s="23">
        <f>_xlfn.STDEV.P(H41:Q41)</f>
        <v>0</v>
      </c>
      <c r="G38" s="4" t="s">
        <v>25</v>
      </c>
      <c r="H38" s="20" t="s">
        <v>66</v>
      </c>
      <c r="I38" s="20" t="s">
        <v>67</v>
      </c>
      <c r="J38" s="20" t="s">
        <v>68</v>
      </c>
      <c r="K38" s="20" t="s">
        <v>69</v>
      </c>
      <c r="L38" s="20" t="s">
        <v>70</v>
      </c>
      <c r="M38" s="20" t="s">
        <v>71</v>
      </c>
      <c r="N38" s="20" t="s">
        <v>72</v>
      </c>
      <c r="O38" s="20" t="s">
        <v>73</v>
      </c>
      <c r="P38" s="20" t="s">
        <v>74</v>
      </c>
      <c r="Q38" s="20" t="s">
        <v>75</v>
      </c>
    </row>
    <row r="39" spans="1:18" ht="18" x14ac:dyDescent="0.35">
      <c r="A39" s="1" t="s">
        <v>7</v>
      </c>
      <c r="C39" t="s">
        <v>46</v>
      </c>
      <c r="E39" s="22">
        <f>AVERAGE(H41:Q41)</f>
        <v>369.79333333333335</v>
      </c>
      <c r="G39" s="4" t="s">
        <v>23</v>
      </c>
      <c r="H39" s="36">
        <v>1109.3800000000001</v>
      </c>
      <c r="I39" s="28"/>
      <c r="J39" s="28"/>
      <c r="K39" s="28"/>
      <c r="L39" s="28"/>
      <c r="M39" s="28"/>
      <c r="N39" s="28"/>
      <c r="O39" s="28"/>
      <c r="P39" s="28"/>
      <c r="Q39" s="28"/>
    </row>
    <row r="40" spans="1:18" ht="18" x14ac:dyDescent="0.35">
      <c r="A40" s="1" t="s">
        <v>57</v>
      </c>
      <c r="C40" t="s">
        <v>47</v>
      </c>
      <c r="E40" s="21">
        <v>1</v>
      </c>
      <c r="G40" s="1" t="s">
        <v>24</v>
      </c>
      <c r="H40" s="37">
        <v>3</v>
      </c>
      <c r="I40" s="18"/>
      <c r="J40" s="18"/>
      <c r="K40" s="18"/>
      <c r="L40" s="18"/>
      <c r="M40" s="18"/>
      <c r="N40" s="18"/>
      <c r="O40" s="18"/>
      <c r="P40" s="18"/>
      <c r="Q40" s="19"/>
    </row>
    <row r="41" spans="1:18" x14ac:dyDescent="0.25">
      <c r="G41" s="1" t="s">
        <v>27</v>
      </c>
      <c r="H41" s="29">
        <f t="shared" ref="H41:Q41" si="2">IF(ISERROR(H39/H40),"",H39/H40)</f>
        <v>369.79333333333335</v>
      </c>
      <c r="I41" s="29" t="str">
        <f t="shared" si="2"/>
        <v/>
      </c>
      <c r="J41" s="29" t="str">
        <f t="shared" si="2"/>
        <v/>
      </c>
      <c r="K41" s="29" t="str">
        <f t="shared" si="2"/>
        <v/>
      </c>
      <c r="L41" s="29" t="str">
        <f t="shared" si="2"/>
        <v/>
      </c>
      <c r="M41" s="29" t="str">
        <f t="shared" si="2"/>
        <v/>
      </c>
      <c r="N41" s="29" t="str">
        <f t="shared" si="2"/>
        <v/>
      </c>
      <c r="O41" s="29" t="str">
        <f t="shared" si="2"/>
        <v/>
      </c>
      <c r="P41" s="29" t="str">
        <f t="shared" si="2"/>
        <v/>
      </c>
      <c r="Q41" s="29" t="str">
        <f t="shared" si="2"/>
        <v/>
      </c>
    </row>
    <row r="42" spans="1:18" s="5" customFormat="1" ht="4.5" customHeight="1" x14ac:dyDescent="0.25">
      <c r="E42" s="6"/>
    </row>
    <row r="43" spans="1:18" ht="15.75" x14ac:dyDescent="0.25">
      <c r="A43" s="2" t="s">
        <v>34</v>
      </c>
      <c r="E43" s="14"/>
    </row>
    <row r="44" spans="1:18" x14ac:dyDescent="0.25">
      <c r="A44" s="8" t="s">
        <v>50</v>
      </c>
      <c r="E44" s="14"/>
    </row>
    <row r="45" spans="1:18" x14ac:dyDescent="0.25">
      <c r="A45" s="1" t="s">
        <v>32</v>
      </c>
      <c r="B45" s="7"/>
      <c r="D45" s="7"/>
      <c r="E45" s="25">
        <f>(E26*E27/E25)/(E36*E37/E35)</f>
        <v>0.98121301281009088</v>
      </c>
      <c r="F45" s="7"/>
      <c r="R45" s="7"/>
    </row>
    <row r="46" spans="1:18" x14ac:dyDescent="0.25">
      <c r="A46" s="1" t="s">
        <v>33</v>
      </c>
      <c r="B46" s="7"/>
      <c r="D46" s="7"/>
      <c r="E46" s="25">
        <f>(E29/E30/E25*E26*E27)/(E39/E40/E35*E36*E37)</f>
        <v>0.95807528505665007</v>
      </c>
      <c r="F46" s="7"/>
      <c r="R46" s="7"/>
    </row>
    <row r="47" spans="1:18" x14ac:dyDescent="0.25">
      <c r="A47" s="16" t="s">
        <v>31</v>
      </c>
      <c r="B47" s="7"/>
      <c r="D47" s="7"/>
      <c r="E47" s="26">
        <f>(E45-E46)/E46</f>
        <v>2.4150218792119968E-2</v>
      </c>
      <c r="F47" s="7"/>
      <c r="R47" s="7"/>
    </row>
    <row r="48" spans="1:18" x14ac:dyDescent="0.25">
      <c r="A48" s="8" t="s">
        <v>51</v>
      </c>
      <c r="E48" s="14"/>
    </row>
    <row r="49" spans="1:18" x14ac:dyDescent="0.25">
      <c r="A49" s="1" t="s">
        <v>29</v>
      </c>
      <c r="B49" s="7"/>
      <c r="D49" s="7"/>
      <c r="E49" s="25">
        <f>(E16/E17)/(E29/E30)</f>
        <v>0.63766824837059877</v>
      </c>
      <c r="F49" s="7"/>
      <c r="R49" s="7"/>
    </row>
    <row r="50" spans="1:18" x14ac:dyDescent="0.25">
      <c r="A50" s="1" t="s">
        <v>30</v>
      </c>
      <c r="B50" s="7"/>
      <c r="D50" s="7"/>
      <c r="E50" s="25">
        <f>(E16/E17)/(E39/E40)</f>
        <v>0.62263155997043396</v>
      </c>
      <c r="F50" s="7"/>
      <c r="R50" s="7"/>
    </row>
    <row r="51" spans="1:18" s="5" customFormat="1" ht="4.5" customHeight="1" x14ac:dyDescent="0.25">
      <c r="E51" s="6"/>
    </row>
    <row r="52" spans="1:18" ht="15.75" x14ac:dyDescent="0.25">
      <c r="A52" s="2" t="s">
        <v>11</v>
      </c>
    </row>
    <row r="53" spans="1:18" x14ac:dyDescent="0.25">
      <c r="A53" s="1" t="s">
        <v>17</v>
      </c>
      <c r="C53" t="s">
        <v>21</v>
      </c>
      <c r="E53" s="24">
        <f>(E30*E16*E14*E26*E27*100)/(E17*E29*E25*E21)</f>
        <v>99.056573476939448</v>
      </c>
    </row>
    <row r="54" spans="1:18" x14ac:dyDescent="0.25">
      <c r="A54" s="1" t="s">
        <v>18</v>
      </c>
      <c r="C54" t="s">
        <v>22</v>
      </c>
      <c r="E54" s="24">
        <f>(E40*E16*E14*E36*E37*100)/(E17*E39*E35*E21)</f>
        <v>98.57262901074516</v>
      </c>
    </row>
    <row r="55" spans="1:18" x14ac:dyDescent="0.25">
      <c r="A55" s="1" t="s">
        <v>28</v>
      </c>
      <c r="C55" t="s">
        <v>12</v>
      </c>
      <c r="E55" s="24">
        <f>AVERAGE(E53:E54)</f>
        <v>98.814601243842304</v>
      </c>
    </row>
    <row r="56" spans="1:18" s="5" customFormat="1" ht="4.5" customHeight="1" x14ac:dyDescent="0.25">
      <c r="E56" s="6"/>
    </row>
    <row r="57" spans="1:18" ht="15.75" x14ac:dyDescent="0.25">
      <c r="A57" s="2" t="s">
        <v>14</v>
      </c>
    </row>
    <row r="59" spans="1:18" x14ac:dyDescent="0.25">
      <c r="A59" s="9" t="s">
        <v>15</v>
      </c>
    </row>
  </sheetData>
  <protectedRanges>
    <protectedRange sqref="E21" name="Weight"/>
    <protectedRange sqref="H39:Q40" name="IntegralsEC2"/>
    <protectedRange sqref="H29:Q30" name="IntegralsEC1"/>
    <protectedRange sqref="H16:Q17" name="IntegralsAnalyte"/>
    <protectedRange sqref="E34:E37" name="InfoEC2"/>
    <protectedRange sqref="E24:E27" name="InfoEC1"/>
    <protectedRange sqref="E13:E14" name="TargetAnalyteInfo"/>
  </protectedRanges>
  <mergeCells count="9">
    <mergeCell ref="A1:C1"/>
    <mergeCell ref="E1:E2"/>
    <mergeCell ref="H14:Q14"/>
    <mergeCell ref="H26:Q26"/>
    <mergeCell ref="H36:Q36"/>
    <mergeCell ref="G10:Q10"/>
    <mergeCell ref="A5:A8"/>
    <mergeCell ref="A3:C3"/>
    <mergeCell ref="A2:C2"/>
  </mergeCells>
  <printOptions horizontalCentered="1"/>
  <pageMargins left="0.45" right="0.45" top="1" bottom="1" header="0.3" footer="0.3"/>
  <pageSetup scale="52" orientation="landscape" r:id="rId1"/>
  <headerFooter>
    <oddHeader>&amp;L&amp;12qHNMR Workbook&amp;C&amp;12Absolute Methods w/EC&amp;R&amp;12gfp@uic.edu</oddHeader>
    <oddFooter xml:space="preserve">&amp;L&amp;12&amp;F&amp;R&amp;P of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Disclaimer-License</vt:lpstr>
      <vt:lpstr>Absolute_EC_qHNMR</vt:lpstr>
      <vt:lpstr>Absolute_EC_qHNMR!Print_Area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gfp</dc:creator>
  <cp:lastModifiedBy>BJO</cp:lastModifiedBy>
  <cp:lastPrinted>2014-05-11T23:59:37Z</cp:lastPrinted>
  <dcterms:created xsi:type="dcterms:W3CDTF">2014-03-02T14:48:04Z</dcterms:created>
  <dcterms:modified xsi:type="dcterms:W3CDTF">2014-10-16T15:27:43Z</dcterms:modified>
</cp:coreProperties>
</file>